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225 - Doplnění chodníku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'2225 - Doplnění chodníku ...'!$C$121:$K$204</definedName>
    <definedName name="_xlnm.Print_Area" localSheetId="1">'2225 - Doplnění chodníku ...'!$C$4:$J$76,'2225 - Doplnění chodníku ...'!$C$82:$J$105,'2225 - Doplnění chodníku ...'!$C$111:$J$204</definedName>
    <definedName name="_xlnm.Print_Titles" localSheetId="1">'2225 - Doplnění chodníku 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7"/>
  <c r="E85"/>
  <c r="J22"/>
  <c r="E22"/>
  <c r="J119"/>
  <c r="J21"/>
  <c r="J19"/>
  <c r="E19"/>
  <c r="J118"/>
  <c r="J18"/>
  <c r="J16"/>
  <c r="E16"/>
  <c r="F90"/>
  <c r="J15"/>
  <c r="J13"/>
  <c r="E13"/>
  <c r="F118"/>
  <c r="J12"/>
  <c r="J10"/>
  <c r="J116"/>
  <c i="1" r="L90"/>
  <c r="AM90"/>
  <c r="AM89"/>
  <c r="L89"/>
  <c r="AM87"/>
  <c r="L87"/>
  <c r="L85"/>
  <c r="L84"/>
  <c i="2" r="BK188"/>
  <c r="J184"/>
  <c r="BK180"/>
  <c r="J174"/>
  <c r="BK161"/>
  <c r="J150"/>
  <c r="J125"/>
  <c r="J194"/>
  <c r="BK137"/>
  <c r="J204"/>
  <c r="BK201"/>
  <c r="BK198"/>
  <c r="BK186"/>
  <c r="BK158"/>
  <c r="BK134"/>
  <c r="BK166"/>
  <c r="BK150"/>
  <c r="J128"/>
  <c r="BK193"/>
  <c r="BK182"/>
  <c r="J180"/>
  <c r="J177"/>
  <c r="J171"/>
  <c r="J166"/>
  <c r="J158"/>
  <c r="J153"/>
  <c r="J134"/>
  <c r="BK128"/>
  <c r="BK194"/>
  <c r="BK146"/>
  <c r="BK140"/>
  <c i="1" r="AS94"/>
  <c i="2" r="J203"/>
  <c r="BK199"/>
  <c r="J198"/>
  <c r="BK184"/>
  <c r="J137"/>
  <c r="BK196"/>
  <c r="BK171"/>
  <c r="J164"/>
  <c r="J144"/>
  <c r="BK204"/>
  <c r="J186"/>
  <c r="J182"/>
  <c r="BK177"/>
  <c r="BK174"/>
  <c r="BK169"/>
  <c r="BK164"/>
  <c r="BK156"/>
  <c r="J140"/>
  <c r="J131"/>
  <c r="J195"/>
  <c r="J161"/>
  <c r="BK144"/>
  <c r="BK203"/>
  <c r="J201"/>
  <c r="J199"/>
  <c r="J193"/>
  <c r="J188"/>
  <c r="J156"/>
  <c r="J196"/>
  <c r="J169"/>
  <c r="BK153"/>
  <c r="BK131"/>
  <c r="BK195"/>
  <c r="J146"/>
  <c r="BK125"/>
  <c l="1" r="BK124"/>
  <c r="BK123"/>
  <c r="J123"/>
  <c r="J95"/>
  <c r="BK149"/>
  <c r="J149"/>
  <c r="J97"/>
  <c r="BK160"/>
  <c r="J160"/>
  <c r="J98"/>
  <c r="BK179"/>
  <c r="J179"/>
  <c r="J99"/>
  <c r="P192"/>
  <c r="R197"/>
  <c r="P124"/>
  <c r="P149"/>
  <c r="T160"/>
  <c r="T179"/>
  <c r="T192"/>
  <c r="P197"/>
  <c r="BK202"/>
  <c r="J202"/>
  <c r="J104"/>
  <c r="P202"/>
  <c r="T124"/>
  <c r="T123"/>
  <c r="T149"/>
  <c r="R160"/>
  <c r="R179"/>
  <c r="BK192"/>
  <c r="BK197"/>
  <c r="J197"/>
  <c r="J102"/>
  <c r="T202"/>
  <c r="R124"/>
  <c r="R149"/>
  <c r="P160"/>
  <c r="P179"/>
  <c r="R192"/>
  <c r="T197"/>
  <c r="R202"/>
  <c r="BK200"/>
  <c r="J200"/>
  <c r="J103"/>
  <c r="J89"/>
  <c r="F119"/>
  <c r="BE134"/>
  <c r="BE137"/>
  <c r="BE156"/>
  <c r="BE161"/>
  <c r="BE195"/>
  <c r="BE196"/>
  <c r="J87"/>
  <c r="BE125"/>
  <c r="BE140"/>
  <c r="BE146"/>
  <c r="BE184"/>
  <c r="BE188"/>
  <c r="BE193"/>
  <c r="BE198"/>
  <c r="BE199"/>
  <c r="BE201"/>
  <c r="BE203"/>
  <c r="BE204"/>
  <c r="J90"/>
  <c r="BE128"/>
  <c r="BE131"/>
  <c r="BE153"/>
  <c r="BE158"/>
  <c r="BE194"/>
  <c r="F89"/>
  <c r="BE144"/>
  <c r="BE150"/>
  <c r="BE164"/>
  <c r="BE166"/>
  <c r="BE169"/>
  <c r="BE171"/>
  <c r="BE174"/>
  <c r="BE177"/>
  <c r="BE180"/>
  <c r="BE182"/>
  <c r="BE186"/>
  <c r="F32"/>
  <c i="1" r="BA95"/>
  <c r="BA94"/>
  <c r="W30"/>
  <c i="2" r="F35"/>
  <c i="1" r="BD95"/>
  <c r="BD94"/>
  <c r="W33"/>
  <c i="2" r="F33"/>
  <c i="1" r="BB95"/>
  <c r="BB94"/>
  <c r="W31"/>
  <c i="2" r="J32"/>
  <c i="1" r="AW95"/>
  <c i="2" r="F34"/>
  <c i="1" r="BC95"/>
  <c r="BC94"/>
  <c r="W32"/>
  <c i="2" l="1" r="R123"/>
  <c r="BK191"/>
  <c r="J191"/>
  <c r="J100"/>
  <c r="T191"/>
  <c r="T122"/>
  <c r="P191"/>
  <c r="R191"/>
  <c r="P123"/>
  <c r="P122"/>
  <c i="1" r="AU95"/>
  <c i="2" r="J124"/>
  <c r="J96"/>
  <c r="BK122"/>
  <c r="J122"/>
  <c r="J192"/>
  <c r="J101"/>
  <c i="1" r="AU94"/>
  <c r="AW94"/>
  <c r="AK30"/>
  <c r="AX94"/>
  <c i="2" r="J28"/>
  <c i="1" r="AG95"/>
  <c r="AG94"/>
  <c r="AK26"/>
  <c r="AY94"/>
  <c i="2" r="F31"/>
  <c i="1" r="AZ95"/>
  <c r="AZ94"/>
  <c r="W29"/>
  <c i="2" r="J31"/>
  <c i="1" r="AV95"/>
  <c r="AT95"/>
  <c r="AN95"/>
  <c i="2" l="1" r="R122"/>
  <c r="J94"/>
  <c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<sst xmlns="http://schemas.openxmlformats.org/spreadsheetml/2006/main">
  <si>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</si>
  <si>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</si>
  <si>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</si>
  <si>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</si>
  <si>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{fa0ff5c3-e8a7-401c-b72d-2223a9bd1ae3}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</si>
  <si>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</si>
  <si>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</si>
  <si>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</si>
  <si>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</si>
  <si>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</si>
  <si>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</si>
  <si>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</si>
  <si>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</si>
  <si>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</si>
  <si>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</si>
  <si>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</si>
  <si>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</si>
  <si>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Doplnění chodníku v ul. U Studny, Praha 12</t>
  </si>
  <si>
    <t>KSO:</t>
  </si>
  <si>
    <t>CC-CZ:</t>
  </si>
  <si>
    <t>Místo:</t>
  </si>
  <si>
    <t xml:space="preserve"> </t>
  </si>
  <si>
    <t>Datum:</t>
  </si>
  <si>
    <t>16. 2. 2023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</si>
  <si>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</si>
  <si>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</si>
  <si>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</si>
  <si>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</si>
  <si>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</si>
  <si>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</si>
  <si>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</si>
  <si>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</si>
  <si>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</si>
  <si>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</si>
  <si>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</si>
  <si>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</si>
  <si>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</si>
  <si>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</si>
  <si>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</si>
  <si>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</si>
  <si>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</si>
  <si>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</si>
  <si>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</si>
  <si>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</si>
  <si>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</si>
  <si>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</si>
  <si>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</si>
  <si>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</si>
  <si>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</si>
  <si>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</si>
  <si>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</si>
  <si>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</si>
  <si>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</si>
  <si>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</si>
  <si>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</si>
  <si>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</si>
  <si>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</si>
  <si>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</si>
  <si>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</si>
  <si>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</si>
  <si>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</si>
  <si>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</si>
  <si>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</si>
  <si>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</si>
  <si>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</si>
  <si>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</si>
  <si>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</si>
  <si>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</si>
  <si>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</si>
  <si>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</si>
  <si>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</si>
  <si>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</si>
  <si>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</si>
  <si>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</si>
  <si>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</si>
  <si>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</si>
  <si>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</si>
  <si>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</si>
  <si>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</si>
  <si>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</si>
  <si>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</si>
  <si>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</si>
  <si>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</si>
  <si>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</si>
  <si>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</si>
  <si>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</si>
  <si>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</si>
  <si>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</si>
  <si>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</si>
  <si>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</si>
  <si>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</si>
  <si>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</si>
  <si>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</si>
  <si>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</si>
  <si>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</si>
  <si>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</si>
  <si>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</si>
  <si>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</si>
  <si>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</si>
  <si>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</si>
  <si>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</si>
  <si>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</si>
  <si>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</si>
  <si>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</si>
  <si>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</si>
  <si>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</si>
  <si>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</si>
  <si>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</si>
  <si>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</si>
  <si>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</si>
  <si>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</si>
  <si>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</si>
  <si>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</si>
  <si>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</si>
  <si>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</si>
  <si>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113154124</t>
  </si>
  <si>
    <t>Frézování živičného krytu tl 100 mm pruh š přes 0,5 do 1 m pl do 500 m2 bez překážek v trase</t>
  </si>
  <si>
    <t>m2</t>
  </si>
  <si>
    <t>4</t>
  </si>
  <si>
    <t>-1162460241</t>
  </si>
  <si>
    <t>Online PSC</t>
  </si>
  <si>
    <t>https://podminky.urs.cz/item/CS_URS_2021_02/113154124</t>
  </si>
  <si>
    <t>VV</t>
  </si>
  <si>
    <t>32*0,5</t>
  </si>
  <si>
    <t>113201112</t>
  </si>
  <si>
    <t>Vytrhání obrub silničních ležatých</t>
  </si>
  <si>
    <t>m</t>
  </si>
  <si>
    <t>-451611215</t>
  </si>
  <si>
    <t>https://podminky.urs.cz/item/CS_URS_2022_02/113201112</t>
  </si>
  <si>
    <t>32</t>
  </si>
  <si>
    <t>3</t>
  </si>
  <si>
    <t>121151103</t>
  </si>
  <si>
    <t>Sejmutí ornice plochy do 100 m2 tl vrstvy do 200 mm strojně</t>
  </si>
  <si>
    <t>1381763263</t>
  </si>
  <si>
    <t>https://podminky.urs.cz/item/CS_URS_2021_02/121151103</t>
  </si>
  <si>
    <t>32*2</t>
  </si>
  <si>
    <t>122351101</t>
  </si>
  <si>
    <t>Odkopávky a prokopávky nezapažené v hornině třídy těžitelnosti II skupiny 4 objem do 20 m3 strojně</t>
  </si>
  <si>
    <t>m3</t>
  </si>
  <si>
    <t>-2042787231</t>
  </si>
  <si>
    <t>https://podminky.urs.cz/item/CS_URS_2021_02/122351101</t>
  </si>
  <si>
    <t>64*0,3</t>
  </si>
  <si>
    <t>5</t>
  </si>
  <si>
    <t>181152302</t>
  </si>
  <si>
    <t>Úprava pláně pro silnice a dálnice v zářezech se zhutněním</t>
  </si>
  <si>
    <t>880730991</t>
  </si>
  <si>
    <t>https://podminky.urs.cz/item/CS_URS_2021_02/181152302</t>
  </si>
  <si>
    <t>64</t>
  </si>
  <si>
    <t>6</t>
  </si>
  <si>
    <t>181351003</t>
  </si>
  <si>
    <t>Rozprostření ornice tl vrstvy do 200 mm pl do 100 m2 v rovině nebo ve svahu do 1:5 strojně</t>
  </si>
  <si>
    <t>-549470345</t>
  </si>
  <si>
    <t>https://podminky.urs.cz/item/CS_URS_2021_01/181351003</t>
  </si>
  <si>
    <t>PSC</t>
  </si>
  <si>
    <t xml:space="preserve">Poznámka k souboru cen:_x000d_
1. V ceně jsou započteny i náklady na případné nutné přemístění hromad nebo dočasných skládek na místo spotřeby ze vzdálenosti do 50 m. 2. V ceně nejsou započteny náklady na získání ornice; tyto se oceňují cenami souboru cen 121 Sejmutí ornice. </t>
  </si>
  <si>
    <t>32*1</t>
  </si>
  <si>
    <t>7</t>
  </si>
  <si>
    <t>181411131</t>
  </si>
  <si>
    <t xml:space="preserve">Založení parkového trávníku výsevem </t>
  </si>
  <si>
    <t>1934516739</t>
  </si>
  <si>
    <t>8</t>
  </si>
  <si>
    <t>M</t>
  </si>
  <si>
    <t>005724100</t>
  </si>
  <si>
    <t>osivo směs travní parková</t>
  </si>
  <si>
    <t>kg</t>
  </si>
  <si>
    <t>-319816112</t>
  </si>
  <si>
    <t>32*0,015 'Přepočtené koeficientem množství</t>
  </si>
  <si>
    <t>Komunikace pozemní</t>
  </si>
  <si>
    <t>9</t>
  </si>
  <si>
    <t>564861111</t>
  </si>
  <si>
    <t>Podklad ze štěrkodrtě ŠD tl 200 mm</t>
  </si>
  <si>
    <t>-489568644</t>
  </si>
  <si>
    <t>https://podminky.urs.cz/item/CS_URS_2021_02/564861111</t>
  </si>
  <si>
    <t>10</t>
  </si>
  <si>
    <t>596211210</t>
  </si>
  <si>
    <t>Kladení zámkové dlažby komunikací pro pěší tl 80 mm skupiny A pl do 50 m2</t>
  </si>
  <si>
    <t>259890075</t>
  </si>
  <si>
    <t>https://podminky.urs.cz/item/CS_URS_2021_02/596211210</t>
  </si>
  <si>
    <t>11</t>
  </si>
  <si>
    <t>59245005</t>
  </si>
  <si>
    <t>dlažba tvar obdélník betonová 200x100x80mm barevná</t>
  </si>
  <si>
    <t>1942124394</t>
  </si>
  <si>
    <t>61,8666666666667*1,03 'Přepočtené koeficientem množství</t>
  </si>
  <si>
    <t>12</t>
  </si>
  <si>
    <t>59245225</t>
  </si>
  <si>
    <t>dlažba tvar obdélník betonová pro nevidomé 200x100x80mm přírodní</t>
  </si>
  <si>
    <t>705789217</t>
  </si>
  <si>
    <t>2,09454545454545*1,03 'Přepočtené koeficientem množství</t>
  </si>
  <si>
    <t>Ostatní konstrukce a práce, bourání</t>
  </si>
  <si>
    <t>13</t>
  </si>
  <si>
    <t>916131213</t>
  </si>
  <si>
    <t>Osazení silničního obrubníku betonového stojatého s boční opěrou do lože z betonu prostého</t>
  </si>
  <si>
    <t>2072111243</t>
  </si>
  <si>
    <t>https://podminky.urs.cz/item/CS_URS_2021_02/916131213</t>
  </si>
  <si>
    <t>14</t>
  </si>
  <si>
    <t>59217031</t>
  </si>
  <si>
    <t>obrubník betonový silniční 1000x150x250mm</t>
  </si>
  <si>
    <t>-496714041</t>
  </si>
  <si>
    <t>32*1,02 'Přepočtené koeficientem množství</t>
  </si>
  <si>
    <t>916231213</t>
  </si>
  <si>
    <t>Osazení chodníkového obrubníku betonového stojatého s boční opěrou do lože z betonu prostého</t>
  </si>
  <si>
    <t>174705061</t>
  </si>
  <si>
    <t>https://podminky.urs.cz/item/CS_URS_2021_02/916231213</t>
  </si>
  <si>
    <t>32+2</t>
  </si>
  <si>
    <t>16</t>
  </si>
  <si>
    <t>59217001</t>
  </si>
  <si>
    <t>obrubník betonový zahradní 1000x50x250mm</t>
  </si>
  <si>
    <t>-1549510427</t>
  </si>
  <si>
    <t>34*1,02 'Přepočtené koeficientem množství</t>
  </si>
  <si>
    <t>17</t>
  </si>
  <si>
    <t>919112213</t>
  </si>
  <si>
    <t>Řezání spár pro vytvoření komůrky š 10 mm hl 25 mm pro těsnící zálivku v živičném krytu</t>
  </si>
  <si>
    <t>-1647848273</t>
  </si>
  <si>
    <t>https://podminky.urs.cz/item/CS_URS_2022_01/919112213</t>
  </si>
  <si>
    <t>35</t>
  </si>
  <si>
    <t>18</t>
  </si>
  <si>
    <t>919122112</t>
  </si>
  <si>
    <t>Těsnění spár zálivkou za tepla pro komůrky š 10 mm hl 25 mm s těsnicím profilem</t>
  </si>
  <si>
    <t>1177449124</t>
  </si>
  <si>
    <t>https://podminky.urs.cz/item/CS_URS_2022_01/919122112</t>
  </si>
  <si>
    <t>19</t>
  </si>
  <si>
    <t>R-007.1</t>
  </si>
  <si>
    <t>Lokální oprava rýhy za obrubou v asfaltu</t>
  </si>
  <si>
    <t>100437173</t>
  </si>
  <si>
    <t>997</t>
  </si>
  <si>
    <t>Přesun sutě</t>
  </si>
  <si>
    <t>20</t>
  </si>
  <si>
    <t>997211521</t>
  </si>
  <si>
    <t>Vodorovná doprava vybouraných hmot po suchu na vzdálenost do 1 km</t>
  </si>
  <si>
    <t>t</t>
  </si>
  <si>
    <t>1657628302</t>
  </si>
  <si>
    <t>45</t>
  </si>
  <si>
    <t>997211529</t>
  </si>
  <si>
    <t>Příplatek ZKD 19 km u vodorovné dopravy vybouraných hmot</t>
  </si>
  <si>
    <t>-1953494973</t>
  </si>
  <si>
    <t>22</t>
  </si>
  <si>
    <t>997221845</t>
  </si>
  <si>
    <t>Poplatek za uložení na skládce (skládkovné) odpadu asfaltového bez dehtu kód odpadu 170 302</t>
  </si>
  <si>
    <t>-1197535895</t>
  </si>
  <si>
    <t>3,7</t>
  </si>
  <si>
    <t>23</t>
  </si>
  <si>
    <t>997221855</t>
  </si>
  <si>
    <t>Poplatek za uložení odpadu zeminy a kameniva na skládce (skládkovné)</t>
  </si>
  <si>
    <t>-1819877872</t>
  </si>
  <si>
    <t>20*1,6</t>
  </si>
  <si>
    <t>24</t>
  </si>
  <si>
    <t>997221861</t>
  </si>
  <si>
    <t>Poplatek za uložení stavebního odpadu na recyklační skládce (skládkovné) z prostého betonu pod kódem 17 01 01</t>
  </si>
  <si>
    <t>1560821814</t>
  </si>
  <si>
    <t>https://podminky.urs.cz/item/CS_URS_2023_01/997221861</t>
  </si>
  <si>
    <t>9,3</t>
  </si>
  <si>
    <t>VRN</t>
  </si>
  <si>
    <t>Vedlejší rozpočtové náklady</t>
  </si>
  <si>
    <t>VRN1</t>
  </si>
  <si>
    <t>Průzkumné, geodetické a projektové práce</t>
  </si>
  <si>
    <t>25</t>
  </si>
  <si>
    <t>012203000</t>
  </si>
  <si>
    <t>Geodetické práce při provádění stavby</t>
  </si>
  <si>
    <t>kpl</t>
  </si>
  <si>
    <t>1024</t>
  </si>
  <si>
    <t>-2074977459</t>
  </si>
  <si>
    <t>26</t>
  </si>
  <si>
    <t>012303000</t>
  </si>
  <si>
    <t>Geodetické práce po výstavbě</t>
  </si>
  <si>
    <t>391876273</t>
  </si>
  <si>
    <t>27</t>
  </si>
  <si>
    <t>013203000</t>
  </si>
  <si>
    <t>Dokumentace stavby bez rozlišení - DIO</t>
  </si>
  <si>
    <t>922116675</t>
  </si>
  <si>
    <t>28</t>
  </si>
  <si>
    <t>013254000</t>
  </si>
  <si>
    <t>Dokumentace skutečného provedení stavby</t>
  </si>
  <si>
    <t>622346079</t>
  </si>
  <si>
    <t>VRN3</t>
  </si>
  <si>
    <t>Zařízení staveniště</t>
  </si>
  <si>
    <t>29</t>
  </si>
  <si>
    <t>030001000</t>
  </si>
  <si>
    <t>…</t>
  </si>
  <si>
    <t>-588191417</t>
  </si>
  <si>
    <t>30</t>
  </si>
  <si>
    <t>034303000</t>
  </si>
  <si>
    <t>Dopravní značení na staveništi</t>
  </si>
  <si>
    <t>1114913936</t>
  </si>
  <si>
    <t>VRN4</t>
  </si>
  <si>
    <t>Inženýrská činnost</t>
  </si>
  <si>
    <t>31</t>
  </si>
  <si>
    <t>043002000</t>
  </si>
  <si>
    <t>Zkoušky a ostatní měření</t>
  </si>
  <si>
    <t>-703993071</t>
  </si>
  <si>
    <t>VRN9</t>
  </si>
  <si>
    <t>Ostatní náklady</t>
  </si>
  <si>
    <t>R-007</t>
  </si>
  <si>
    <t>Sondy</t>
  </si>
  <si>
    <t>1482822948</t>
  </si>
  <si>
    <t>33</t>
  </si>
  <si>
    <t>R-012</t>
  </si>
  <si>
    <t>Vytyčení všech IS</t>
  </si>
  <si>
    <t>ks</t>
  </si>
  <si>
    <t>-1711301652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</si>
</sst>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54124" TargetMode="External" /><Relationship Id="rId2" Type="http://schemas.openxmlformats.org/officeDocument/2006/relationships/hyperlink" Target="https://podminky.urs.cz/item/CS_URS_2022_02/113201112" TargetMode="External" /><Relationship Id="rId3" Type="http://schemas.openxmlformats.org/officeDocument/2006/relationships/hyperlink" Target="https://podminky.urs.cz/item/CS_URS_2021_02/121151103" TargetMode="External" /><Relationship Id="rId4" Type="http://schemas.openxmlformats.org/officeDocument/2006/relationships/hyperlink" Target="https://podminky.urs.cz/item/CS_URS_2021_02/122351101" TargetMode="External" /><Relationship Id="rId5" Type="http://schemas.openxmlformats.org/officeDocument/2006/relationships/hyperlink" Target="https://podminky.urs.cz/item/CS_URS_2021_02/181152302" TargetMode="External" /><Relationship Id="rId6" Type="http://schemas.openxmlformats.org/officeDocument/2006/relationships/hyperlink" Target="https://podminky.urs.cz/item/CS_URS_2021_01/181351003" TargetMode="External" /><Relationship Id="rId7" Type="http://schemas.openxmlformats.org/officeDocument/2006/relationships/hyperlink" Target="https://podminky.urs.cz/item/CS_URS_2021_02/564861111" TargetMode="External" /><Relationship Id="rId8" Type="http://schemas.openxmlformats.org/officeDocument/2006/relationships/hyperlink" Target="https://podminky.urs.cz/item/CS_URS_2021_02/596211210" TargetMode="External" /><Relationship Id="rId9" Type="http://schemas.openxmlformats.org/officeDocument/2006/relationships/hyperlink" Target="https://podminky.urs.cz/item/CS_URS_2021_02/916131213" TargetMode="External" /><Relationship Id="rId10" Type="http://schemas.openxmlformats.org/officeDocument/2006/relationships/hyperlink" Target="https://podminky.urs.cz/item/CS_URS_2021_02/916231213" TargetMode="External" /><Relationship Id="rId11" Type="http://schemas.openxmlformats.org/officeDocument/2006/relationships/hyperlink" Target="https://podminky.urs.cz/item/CS_URS_2022_01/919112213" TargetMode="External" /><Relationship Id="rId12" Type="http://schemas.openxmlformats.org/officeDocument/2006/relationships/hyperlink" Target="https://podminky.urs.cz/item/CS_URS_2022_01/919122112" TargetMode="External" /><Relationship Id="rId13" Type="http://schemas.openxmlformats.org/officeDocument/2006/relationships/hyperlink" Target="https://podminky.urs.cz/item/CS_URS_2023_01/997221861" TargetMode="External" /><Relationship Id="rId14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21</v>
      </c>
      <c r="AK11" s="29" t="s">
        <v>26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27</v>
      </c>
      <c r="AK13" s="29" t="s">
        <v>25</v>
      </c>
      <c r="AN13" s="31" t="s">
        <v>28</v>
      </c>
      <c r="AR13" s="19"/>
      <c r="BE13" s="28"/>
      <c r="BS13" s="16" t="s">
        <v>6</v>
      </c>
    </row>
    <row r="14">
      <c r="B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N14" s="31" t="s">
        <v>28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29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21</v>
      </c>
      <c r="AK17" s="29" t="s">
        <v>26</v>
      </c>
      <c r="AN17" s="24" t="s">
        <v>1</v>
      </c>
      <c r="AR17" s="19"/>
      <c r="BE17" s="28"/>
      <c r="BS17" s="16" t="s">
        <v>30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31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21</v>
      </c>
      <c r="AK20" s="29" t="s">
        <v>26</v>
      </c>
      <c r="AN20" s="24" t="s">
        <v>1</v>
      </c>
      <c r="AR20" s="19"/>
      <c r="BE20" s="28"/>
      <c r="BS20" s="16" t="s">
        <v>30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32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37</v>
      </c>
      <c r="E29" s="3"/>
      <c r="F29" s="29" t="s">
        <v>38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39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40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41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42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46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47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48</v>
      </c>
      <c r="AI60" s="38"/>
      <c r="AJ60" s="38"/>
      <c r="AK60" s="38"/>
      <c r="AL60" s="38"/>
      <c r="AM60" s="55" t="s">
        <v>49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50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51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48</v>
      </c>
      <c r="AI75" s="38"/>
      <c r="AJ75" s="38"/>
      <c r="AK75" s="38"/>
      <c r="AL75" s="38"/>
      <c r="AM75" s="55" t="s">
        <v>49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Doplnění chodníku v ul. U Studny, Praha 12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16. 2. 2023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29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53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27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31</v>
      </c>
      <c r="AJ90" s="35"/>
      <c r="AK90" s="35"/>
      <c r="AL90" s="35"/>
      <c r="AM90" s="67" t="str">
        <f>IF(E20="","",E20)</f>
        <v xml:space="preserve"> 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54</v>
      </c>
      <c r="D92" s="77"/>
      <c r="E92" s="77"/>
      <c r="F92" s="77"/>
      <c r="G92" s="77"/>
      <c r="H92" s="78"/>
      <c r="I92" s="79" t="s">
        <v>55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56</v>
      </c>
      <c r="AH92" s="77"/>
      <c r="AI92" s="77"/>
      <c r="AJ92" s="77"/>
      <c r="AK92" s="77"/>
      <c r="AL92" s="77"/>
      <c r="AM92" s="77"/>
      <c r="AN92" s="79" t="s">
        <v>57</v>
      </c>
      <c r="AO92" s="77"/>
      <c r="AP92" s="81"/>
      <c r="AQ92" s="82" t="s">
        <v>58</v>
      </c>
      <c r="AR92" s="36"/>
      <c r="AS92" s="83" t="s">
        <v>59</v>
      </c>
      <c r="AT92" s="84" t="s">
        <v>60</v>
      </c>
      <c r="AU92" s="84" t="s">
        <v>61</v>
      </c>
      <c r="AV92" s="84" t="s">
        <v>62</v>
      </c>
      <c r="AW92" s="84" t="s">
        <v>63</v>
      </c>
      <c r="AX92" s="84" t="s">
        <v>64</v>
      </c>
      <c r="AY92" s="84" t="s">
        <v>65</v>
      </c>
      <c r="AZ92" s="84" t="s">
        <v>66</v>
      </c>
      <c r="BA92" s="84" t="s">
        <v>67</v>
      </c>
      <c r="BB92" s="84" t="s">
        <v>68</v>
      </c>
      <c r="BC92" s="84" t="s">
        <v>69</v>
      </c>
      <c r="BD92" s="85" t="s">
        <v>70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71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72</v>
      </c>
      <c r="BT94" s="99" t="s">
        <v>73</v>
      </c>
      <c r="BV94" s="99" t="s">
        <v>74</v>
      </c>
      <c r="BW94" s="99" t="s">
        <v>4</v>
      </c>
      <c r="BX94" s="99" t="s">
        <v>75</v>
      </c>
      <c r="CL94" s="99" t="s">
        <v>1</v>
      </c>
    </row>
    <row r="95" s="7" customFormat="1" ht="24.75" customHeight="1">
      <c r="A95" s="100" t="s">
        <v>76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'2225 - Doplnění chodníku 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77</v>
      </c>
      <c r="AR95" s="101"/>
      <c r="AS95" s="107">
        <v>0</v>
      </c>
      <c r="AT95" s="108">
        <f>ROUND(SUM(AV95:AW95),2)</f>
        <v>0</v>
      </c>
      <c r="AU95" s="109">
        <f>'2225 - Doplnění chodníku ...'!P122</f>
        <v>0</v>
      </c>
      <c r="AV95" s="108">
        <f>'2225 - Doplnění chodníku ...'!J31</f>
        <v>0</v>
      </c>
      <c r="AW95" s="108">
        <f>'2225 - Doplnění chodníku ...'!J32</f>
        <v>0</v>
      </c>
      <c r="AX95" s="108">
        <f>'2225 - Doplnění chodníku ...'!J33</f>
        <v>0</v>
      </c>
      <c r="AY95" s="108">
        <f>'2225 - Doplnění chodníku ...'!J34</f>
        <v>0</v>
      </c>
      <c r="AZ95" s="108">
        <f>'2225 - Doplnění chodníku ...'!F31</f>
        <v>0</v>
      </c>
      <c r="BA95" s="108">
        <f>'2225 - Doplnění chodníku ...'!F32</f>
        <v>0</v>
      </c>
      <c r="BB95" s="108">
        <f>'2225 - Doplnění chodníku ...'!F33</f>
        <v>0</v>
      </c>
      <c r="BC95" s="108">
        <f>'2225 - Doplnění chodníku ...'!F34</f>
        <v>0</v>
      </c>
      <c r="BD95" s="110">
        <f>'2225 - Doplnění chodníku ...'!F35</f>
        <v>0</v>
      </c>
      <c r="BE95" s="7"/>
      <c r="BT95" s="111" t="s">
        <v>78</v>
      </c>
      <c r="BU95" s="111" t="s">
        <v>79</v>
      </c>
      <c r="BV95" s="111" t="s">
        <v>74</v>
      </c>
      <c r="BW95" s="111" t="s">
        <v>4</v>
      </c>
      <c r="BX95" s="111" t="s">
        <v>75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225 - Doplnění chodníku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="1" customFormat="1" ht="24.96" customHeight="1">
      <c r="B4" s="19"/>
      <c r="D4" s="20" t="s">
        <v>81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16. 2. 2023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tr">
        <f>IF('Rekapitulace stavby'!AN10="","",'Rekapitulace stavby'!AN10)</f>
        <v/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tr">
        <f>IF('Rekapitulace stavby'!E11="","",'Rekapitulace stavby'!E11)</f>
        <v xml:space="preserve"> </v>
      </c>
      <c r="F13" s="35"/>
      <c r="G13" s="35"/>
      <c r="H13" s="35"/>
      <c r="I13" s="29" t="s">
        <v>26</v>
      </c>
      <c r="J13" s="24" t="str">
        <f>IF('Rekapitulace stavby'!AN11="","",'Rekapitulace stavby'!AN11)</f>
        <v/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27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26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29</v>
      </c>
      <c r="E18" s="35"/>
      <c r="F18" s="35"/>
      <c r="G18" s="35"/>
      <c r="H18" s="35"/>
      <c r="I18" s="29" t="s">
        <v>25</v>
      </c>
      <c r="J18" s="24" t="str">
        <f>IF('Rekapitulace stavby'!AN16="","",'Rekapitulace stavby'!AN16)</f>
        <v/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tr">
        <f>IF('Rekapitulace stavby'!E17="","",'Rekapitulace stavby'!E17)</f>
        <v xml:space="preserve"> </v>
      </c>
      <c r="F19" s="35"/>
      <c r="G19" s="35"/>
      <c r="H19" s="35"/>
      <c r="I19" s="29" t="s">
        <v>26</v>
      </c>
      <c r="J19" s="24" t="str">
        <f>IF('Rekapitulace stavby'!AN17="","",'Rekapitulace stavby'!AN17)</f>
        <v/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31</v>
      </c>
      <c r="E21" s="35"/>
      <c r="F21" s="35"/>
      <c r="G21" s="35"/>
      <c r="H21" s="35"/>
      <c r="I21" s="29" t="s">
        <v>25</v>
      </c>
      <c r="J21" s="24" t="str">
        <f>IF('Rekapitulace stavby'!AN19="","",'Rekapitulace stavby'!AN19)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tr">
        <f>IF('Rekapitulace stavby'!E20="","",'Rekapitulace stavby'!E20)</f>
        <v xml:space="preserve"> </v>
      </c>
      <c r="F22" s="35"/>
      <c r="G22" s="35"/>
      <c r="H22" s="35"/>
      <c r="I22" s="29" t="s">
        <v>26</v>
      </c>
      <c r="J22" s="24" t="str">
        <f>IF('Rekapitulace stavby'!AN20="","",'Rekapitulace stavby'!AN20)</f>
        <v/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32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33</v>
      </c>
      <c r="E28" s="35"/>
      <c r="F28" s="35"/>
      <c r="G28" s="35"/>
      <c r="H28" s="35"/>
      <c r="I28" s="35"/>
      <c r="J28" s="93">
        <f>ROUND(J122,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35</v>
      </c>
      <c r="G30" s="35"/>
      <c r="H30" s="35"/>
      <c r="I30" s="40" t="s">
        <v>34</v>
      </c>
      <c r="J30" s="40" t="s">
        <v>36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37</v>
      </c>
      <c r="E31" s="29" t="s">
        <v>38</v>
      </c>
      <c r="F31" s="118">
        <f>ROUND((SUM(BE122:BE204)),  2)</f>
        <v>0</v>
      </c>
      <c r="G31" s="35"/>
      <c r="H31" s="35"/>
      <c r="I31" s="119">
        <v>0.20999999999999999</v>
      </c>
      <c r="J31" s="118">
        <f>ROUND(((SUM(BE122:BE204))*I31),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39</v>
      </c>
      <c r="F32" s="118">
        <f>ROUND((SUM(BF122:BF204)),  2)</f>
        <v>0</v>
      </c>
      <c r="G32" s="35"/>
      <c r="H32" s="35"/>
      <c r="I32" s="119">
        <v>0.14999999999999999</v>
      </c>
      <c r="J32" s="118">
        <f>ROUND(((SUM(BF122:BF204))*I32),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40</v>
      </c>
      <c r="F33" s="118">
        <f>ROUND((SUM(BG122:BG204)),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41</v>
      </c>
      <c r="F34" s="118">
        <f>ROUND((SUM(BH122:BH204)),  2)</f>
        <v>0</v>
      </c>
      <c r="G34" s="35"/>
      <c r="H34" s="35"/>
      <c r="I34" s="119">
        <v>0.14999999999999999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42</v>
      </c>
      <c r="F35" s="118">
        <f>ROUND((SUM(BI122:BI204)),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43</v>
      </c>
      <c r="E37" s="78"/>
      <c r="F37" s="78"/>
      <c r="G37" s="122" t="s">
        <v>44</v>
      </c>
      <c r="H37" s="123" t="s">
        <v>45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46</v>
      </c>
      <c r="E50" s="54"/>
      <c r="F50" s="54"/>
      <c r="G50" s="53" t="s">
        <v>47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48</v>
      </c>
      <c r="E61" s="38"/>
      <c r="F61" s="126" t="s">
        <v>49</v>
      </c>
      <c r="G61" s="55" t="s">
        <v>48</v>
      </c>
      <c r="H61" s="38"/>
      <c r="I61" s="38"/>
      <c r="J61" s="127" t="s">
        <v>49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50</v>
      </c>
      <c r="E65" s="56"/>
      <c r="F65" s="56"/>
      <c r="G65" s="53" t="s">
        <v>51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48</v>
      </c>
      <c r="E76" s="38"/>
      <c r="F76" s="126" t="s">
        <v>49</v>
      </c>
      <c r="G76" s="55" t="s">
        <v>48</v>
      </c>
      <c r="H76" s="38"/>
      <c r="I76" s="38"/>
      <c r="J76" s="127" t="s">
        <v>49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Doplnění chodníku v ul. U Studny, Praha 12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 xml:space="preserve"> </v>
      </c>
      <c r="G87" s="35"/>
      <c r="H87" s="35"/>
      <c r="I87" s="29" t="s">
        <v>22</v>
      </c>
      <c r="J87" s="66" t="str">
        <f>IF(J10="","",J10)</f>
        <v>16. 2. 2023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 xml:space="preserve"> </v>
      </c>
      <c r="G89" s="35"/>
      <c r="H89" s="35"/>
      <c r="I89" s="29" t="s">
        <v>29</v>
      </c>
      <c r="J89" s="33" t="str">
        <f>E19</f>
        <v xml:space="preserve"> 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5"/>
      <c r="E90" s="35"/>
      <c r="F90" s="24" t="str">
        <f>IF(E16="","",E16)</f>
        <v>Vyplň údaj</v>
      </c>
      <c r="G90" s="35"/>
      <c r="H90" s="35"/>
      <c r="I90" s="29" t="s">
        <v>31</v>
      </c>
      <c r="J90" s="33" t="str">
        <f>E22</f>
        <v xml:space="preserve"> 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83</v>
      </c>
      <c r="D92" s="120"/>
      <c r="E92" s="120"/>
      <c r="F92" s="120"/>
      <c r="G92" s="120"/>
      <c r="H92" s="120"/>
      <c r="I92" s="120"/>
      <c r="J92" s="129" t="s">
        <v>84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85</v>
      </c>
      <c r="D94" s="35"/>
      <c r="E94" s="35"/>
      <c r="F94" s="35"/>
      <c r="G94" s="35"/>
      <c r="H94" s="35"/>
      <c r="I94" s="35"/>
      <c r="J94" s="93">
        <f>J122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86</v>
      </c>
    </row>
    <row r="95" s="9" customFormat="1" ht="24.96" customHeight="1">
      <c r="A95" s="9"/>
      <c r="B95" s="131"/>
      <c r="C95" s="9"/>
      <c r="D95" s="132" t="s">
        <v>87</v>
      </c>
      <c r="E95" s="133"/>
      <c r="F95" s="133"/>
      <c r="G95" s="133"/>
      <c r="H95" s="133"/>
      <c r="I95" s="133"/>
      <c r="J95" s="134">
        <f>J123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88</v>
      </c>
      <c r="E96" s="137"/>
      <c r="F96" s="137"/>
      <c r="G96" s="137"/>
      <c r="H96" s="137"/>
      <c r="I96" s="137"/>
      <c r="J96" s="138">
        <f>J124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89</v>
      </c>
      <c r="E97" s="137"/>
      <c r="F97" s="137"/>
      <c r="G97" s="137"/>
      <c r="H97" s="137"/>
      <c r="I97" s="137"/>
      <c r="J97" s="138">
        <f>J149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90</v>
      </c>
      <c r="E98" s="137"/>
      <c r="F98" s="137"/>
      <c r="G98" s="137"/>
      <c r="H98" s="137"/>
      <c r="I98" s="137"/>
      <c r="J98" s="138">
        <f>J160</f>
        <v>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91</v>
      </c>
      <c r="E99" s="137"/>
      <c r="F99" s="137"/>
      <c r="G99" s="137"/>
      <c r="H99" s="137"/>
      <c r="I99" s="137"/>
      <c r="J99" s="138">
        <f>J179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92</v>
      </c>
      <c r="E100" s="133"/>
      <c r="F100" s="133"/>
      <c r="G100" s="133"/>
      <c r="H100" s="133"/>
      <c r="I100" s="133"/>
      <c r="J100" s="134">
        <f>J191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93</v>
      </c>
      <c r="E101" s="137"/>
      <c r="F101" s="137"/>
      <c r="G101" s="137"/>
      <c r="H101" s="137"/>
      <c r="I101" s="137"/>
      <c r="J101" s="138">
        <f>J192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94</v>
      </c>
      <c r="E102" s="137"/>
      <c r="F102" s="137"/>
      <c r="G102" s="137"/>
      <c r="H102" s="137"/>
      <c r="I102" s="137"/>
      <c r="J102" s="138">
        <f>J197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95</v>
      </c>
      <c r="E103" s="137"/>
      <c r="F103" s="137"/>
      <c r="G103" s="137"/>
      <c r="H103" s="137"/>
      <c r="I103" s="137"/>
      <c r="J103" s="138">
        <f>J200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5"/>
      <c r="C104" s="10"/>
      <c r="D104" s="136" t="s">
        <v>96</v>
      </c>
      <c r="E104" s="137"/>
      <c r="F104" s="137"/>
      <c r="G104" s="137"/>
      <c r="H104" s="137"/>
      <c r="I104" s="137"/>
      <c r="J104" s="138">
        <f>J202</f>
        <v>0</v>
      </c>
      <c r="K104" s="10"/>
      <c r="L104" s="13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97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E7</f>
        <v>Doplnění chodníku v ul. U Studny, Praha 12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F10</f>
        <v xml:space="preserve"> </v>
      </c>
      <c r="G116" s="35"/>
      <c r="H116" s="35"/>
      <c r="I116" s="29" t="s">
        <v>22</v>
      </c>
      <c r="J116" s="66" t="str">
        <f>IF(J10="","",J10)</f>
        <v>16. 2. 2023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E13</f>
        <v xml:space="preserve"> </v>
      </c>
      <c r="G118" s="35"/>
      <c r="H118" s="35"/>
      <c r="I118" s="29" t="s">
        <v>29</v>
      </c>
      <c r="J118" s="33" t="str">
        <f>E19</f>
        <v xml:space="preserve"> 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5"/>
      <c r="E119" s="35"/>
      <c r="F119" s="24" t="str">
        <f>IF(E16="","",E16)</f>
        <v>Vyplň údaj</v>
      </c>
      <c r="G119" s="35"/>
      <c r="H119" s="35"/>
      <c r="I119" s="29" t="s">
        <v>31</v>
      </c>
      <c r="J119" s="33" t="str">
        <f>E22</f>
        <v xml:space="preserve"> 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39"/>
      <c r="B121" s="140"/>
      <c r="C121" s="141" t="s">
        <v>98</v>
      </c>
      <c r="D121" s="142" t="s">
        <v>58</v>
      </c>
      <c r="E121" s="142" t="s">
        <v>54</v>
      </c>
      <c r="F121" s="142" t="s">
        <v>55</v>
      </c>
      <c r="G121" s="142" t="s">
        <v>99</v>
      </c>
      <c r="H121" s="142" t="s">
        <v>100</v>
      </c>
      <c r="I121" s="142" t="s">
        <v>101</v>
      </c>
      <c r="J121" s="143" t="s">
        <v>84</v>
      </c>
      <c r="K121" s="144" t="s">
        <v>102</v>
      </c>
      <c r="L121" s="145"/>
      <c r="M121" s="83" t="s">
        <v>1</v>
      </c>
      <c r="N121" s="84" t="s">
        <v>37</v>
      </c>
      <c r="O121" s="84" t="s">
        <v>103</v>
      </c>
      <c r="P121" s="84" t="s">
        <v>104</v>
      </c>
      <c r="Q121" s="84" t="s">
        <v>105</v>
      </c>
      <c r="R121" s="84" t="s">
        <v>106</v>
      </c>
      <c r="S121" s="84" t="s">
        <v>107</v>
      </c>
      <c r="T121" s="85" t="s">
        <v>108</v>
      </c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="2" customFormat="1" ht="22.8" customHeight="1">
      <c r="A122" s="35"/>
      <c r="B122" s="36"/>
      <c r="C122" s="90" t="s">
        <v>109</v>
      </c>
      <c r="D122" s="35"/>
      <c r="E122" s="35"/>
      <c r="F122" s="35"/>
      <c r="G122" s="35"/>
      <c r="H122" s="35"/>
      <c r="I122" s="35"/>
      <c r="J122" s="146">
        <f>BK122</f>
        <v>0</v>
      </c>
      <c r="K122" s="35"/>
      <c r="L122" s="36"/>
      <c r="M122" s="86"/>
      <c r="N122" s="70"/>
      <c r="O122" s="87"/>
      <c r="P122" s="147">
        <f>P123+P191</f>
        <v>0</v>
      </c>
      <c r="Q122" s="87"/>
      <c r="R122" s="147">
        <f>R123+R191</f>
        <v>30.065853000000001</v>
      </c>
      <c r="S122" s="87"/>
      <c r="T122" s="148">
        <f>T123+T191</f>
        <v>12.959999999999999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72</v>
      </c>
      <c r="AU122" s="16" t="s">
        <v>86</v>
      </c>
      <c r="BK122" s="149">
        <f>BK123+BK191</f>
        <v>0</v>
      </c>
    </row>
    <row r="123" s="12" customFormat="1" ht="25.92" customHeight="1">
      <c r="A123" s="12"/>
      <c r="B123" s="150"/>
      <c r="C123" s="12"/>
      <c r="D123" s="151" t="s">
        <v>72</v>
      </c>
      <c r="E123" s="152" t="s">
        <v>110</v>
      </c>
      <c r="F123" s="152" t="s">
        <v>111</v>
      </c>
      <c r="G123" s="12"/>
      <c r="H123" s="12"/>
      <c r="I123" s="153"/>
      <c r="J123" s="154">
        <f>BK123</f>
        <v>0</v>
      </c>
      <c r="K123" s="12"/>
      <c r="L123" s="150"/>
      <c r="M123" s="155"/>
      <c r="N123" s="156"/>
      <c r="O123" s="156"/>
      <c r="P123" s="157">
        <f>P124+P149+P160+P179</f>
        <v>0</v>
      </c>
      <c r="Q123" s="156"/>
      <c r="R123" s="157">
        <f>R124+R149+R160+R179</f>
        <v>30.038133000000002</v>
      </c>
      <c r="S123" s="156"/>
      <c r="T123" s="158">
        <f>T124+T149+T160+T179</f>
        <v>12.959999999999999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78</v>
      </c>
      <c r="AT123" s="159" t="s">
        <v>72</v>
      </c>
      <c r="AU123" s="159" t="s">
        <v>73</v>
      </c>
      <c r="AY123" s="151" t="s">
        <v>112</v>
      </c>
      <c r="BK123" s="160">
        <f>BK124+BK149+BK160+BK179</f>
        <v>0</v>
      </c>
    </row>
    <row r="124" s="12" customFormat="1" ht="22.8" customHeight="1">
      <c r="A124" s="12"/>
      <c r="B124" s="150"/>
      <c r="C124" s="12"/>
      <c r="D124" s="151" t="s">
        <v>72</v>
      </c>
      <c r="E124" s="161" t="s">
        <v>78</v>
      </c>
      <c r="F124" s="161" t="s">
        <v>113</v>
      </c>
      <c r="G124" s="12"/>
      <c r="H124" s="12"/>
      <c r="I124" s="153"/>
      <c r="J124" s="162">
        <f>BK124</f>
        <v>0</v>
      </c>
      <c r="K124" s="12"/>
      <c r="L124" s="150"/>
      <c r="M124" s="155"/>
      <c r="N124" s="156"/>
      <c r="O124" s="156"/>
      <c r="P124" s="157">
        <f>SUM(P125:P148)</f>
        <v>0</v>
      </c>
      <c r="Q124" s="156"/>
      <c r="R124" s="157">
        <f>SUM(R125:R148)</f>
        <v>0.0019200000000000001</v>
      </c>
      <c r="S124" s="156"/>
      <c r="T124" s="158">
        <f>SUM(T125:T148)</f>
        <v>12.959999999999999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78</v>
      </c>
      <c r="AT124" s="159" t="s">
        <v>72</v>
      </c>
      <c r="AU124" s="159" t="s">
        <v>78</v>
      </c>
      <c r="AY124" s="151" t="s">
        <v>112</v>
      </c>
      <c r="BK124" s="160">
        <f>SUM(BK125:BK148)</f>
        <v>0</v>
      </c>
    </row>
    <row r="125" s="2" customFormat="1" ht="33" customHeight="1">
      <c r="A125" s="35"/>
      <c r="B125" s="163"/>
      <c r="C125" s="164" t="s">
        <v>78</v>
      </c>
      <c r="D125" s="164" t="s">
        <v>114</v>
      </c>
      <c r="E125" s="165" t="s">
        <v>115</v>
      </c>
      <c r="F125" s="166" t="s">
        <v>116</v>
      </c>
      <c r="G125" s="167" t="s">
        <v>117</v>
      </c>
      <c r="H125" s="168">
        <v>16</v>
      </c>
      <c r="I125" s="169"/>
      <c r="J125" s="170">
        <f>ROUND(I125*H125,2)</f>
        <v>0</v>
      </c>
      <c r="K125" s="171"/>
      <c r="L125" s="36"/>
      <c r="M125" s="172" t="s">
        <v>1</v>
      </c>
      <c r="N125" s="173" t="s">
        <v>38</v>
      </c>
      <c r="O125" s="74"/>
      <c r="P125" s="174">
        <f>O125*H125</f>
        <v>0</v>
      </c>
      <c r="Q125" s="174">
        <v>9.0000000000000006E-05</v>
      </c>
      <c r="R125" s="174">
        <f>Q125*H125</f>
        <v>0.0014400000000000001</v>
      </c>
      <c r="S125" s="174">
        <v>0.23000000000000001</v>
      </c>
      <c r="T125" s="175">
        <f>S125*H125</f>
        <v>3.6800000000000002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6" t="s">
        <v>118</v>
      </c>
      <c r="AT125" s="176" t="s">
        <v>114</v>
      </c>
      <c r="AU125" s="176" t="s">
        <v>80</v>
      </c>
      <c r="AY125" s="16" t="s">
        <v>112</v>
      </c>
      <c r="BE125" s="177">
        <f>IF(N125="základní",J125,0)</f>
        <v>0</v>
      </c>
      <c r="BF125" s="177">
        <f>IF(N125="snížená",J125,0)</f>
        <v>0</v>
      </c>
      <c r="BG125" s="177">
        <f>IF(N125="zákl. přenesená",J125,0)</f>
        <v>0</v>
      </c>
      <c r="BH125" s="177">
        <f>IF(N125="sníž. přenesená",J125,0)</f>
        <v>0</v>
      </c>
      <c r="BI125" s="177">
        <f>IF(N125="nulová",J125,0)</f>
        <v>0</v>
      </c>
      <c r="BJ125" s="16" t="s">
        <v>78</v>
      </c>
      <c r="BK125" s="177">
        <f>ROUND(I125*H125,2)</f>
        <v>0</v>
      </c>
      <c r="BL125" s="16" t="s">
        <v>118</v>
      </c>
      <c r="BM125" s="176" t="s">
        <v>119</v>
      </c>
    </row>
    <row r="126" s="2" customFormat="1">
      <c r="A126" s="35"/>
      <c r="B126" s="36"/>
      <c r="C126" s="35"/>
      <c r="D126" s="178" t="s">
        <v>120</v>
      </c>
      <c r="E126" s="35"/>
      <c r="F126" s="179" t="s">
        <v>121</v>
      </c>
      <c r="G126" s="35"/>
      <c r="H126" s="35"/>
      <c r="I126" s="180"/>
      <c r="J126" s="35"/>
      <c r="K126" s="35"/>
      <c r="L126" s="36"/>
      <c r="M126" s="181"/>
      <c r="N126" s="182"/>
      <c r="O126" s="74"/>
      <c r="P126" s="74"/>
      <c r="Q126" s="74"/>
      <c r="R126" s="74"/>
      <c r="S126" s="74"/>
      <c r="T126" s="7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120</v>
      </c>
      <c r="AU126" s="16" t="s">
        <v>80</v>
      </c>
    </row>
    <row r="127" s="13" customFormat="1">
      <c r="A127" s="13"/>
      <c r="B127" s="183"/>
      <c r="C127" s="13"/>
      <c r="D127" s="184" t="s">
        <v>122</v>
      </c>
      <c r="E127" s="185" t="s">
        <v>1</v>
      </c>
      <c r="F127" s="186" t="s">
        <v>123</v>
      </c>
      <c r="G127" s="13"/>
      <c r="H127" s="187">
        <v>16</v>
      </c>
      <c r="I127" s="188"/>
      <c r="J127" s="13"/>
      <c r="K127" s="13"/>
      <c r="L127" s="183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5" t="s">
        <v>122</v>
      </c>
      <c r="AU127" s="185" t="s">
        <v>80</v>
      </c>
      <c r="AV127" s="13" t="s">
        <v>80</v>
      </c>
      <c r="AW127" s="13" t="s">
        <v>30</v>
      </c>
      <c r="AX127" s="13" t="s">
        <v>78</v>
      </c>
      <c r="AY127" s="185" t="s">
        <v>112</v>
      </c>
    </row>
    <row r="128" s="2" customFormat="1" ht="16.5" customHeight="1">
      <c r="A128" s="35"/>
      <c r="B128" s="163"/>
      <c r="C128" s="164" t="s">
        <v>80</v>
      </c>
      <c r="D128" s="164" t="s">
        <v>114</v>
      </c>
      <c r="E128" s="165" t="s">
        <v>124</v>
      </c>
      <c r="F128" s="166" t="s">
        <v>125</v>
      </c>
      <c r="G128" s="167" t="s">
        <v>126</v>
      </c>
      <c r="H128" s="168">
        <v>32</v>
      </c>
      <c r="I128" s="169"/>
      <c r="J128" s="170">
        <f>ROUND(I128*H128,2)</f>
        <v>0</v>
      </c>
      <c r="K128" s="171"/>
      <c r="L128" s="36"/>
      <c r="M128" s="172" t="s">
        <v>1</v>
      </c>
      <c r="N128" s="173" t="s">
        <v>38</v>
      </c>
      <c r="O128" s="74"/>
      <c r="P128" s="174">
        <f>O128*H128</f>
        <v>0</v>
      </c>
      <c r="Q128" s="174">
        <v>0</v>
      </c>
      <c r="R128" s="174">
        <f>Q128*H128</f>
        <v>0</v>
      </c>
      <c r="S128" s="174">
        <v>0.28999999999999998</v>
      </c>
      <c r="T128" s="175">
        <f>S128*H128</f>
        <v>9.2799999999999994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118</v>
      </c>
      <c r="AT128" s="176" t="s">
        <v>114</v>
      </c>
      <c r="AU128" s="176" t="s">
        <v>80</v>
      </c>
      <c r="AY128" s="16" t="s">
        <v>112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78</v>
      </c>
      <c r="BK128" s="177">
        <f>ROUND(I128*H128,2)</f>
        <v>0</v>
      </c>
      <c r="BL128" s="16" t="s">
        <v>118</v>
      </c>
      <c r="BM128" s="176" t="s">
        <v>127</v>
      </c>
    </row>
    <row r="129" s="2" customFormat="1">
      <c r="A129" s="35"/>
      <c r="B129" s="36"/>
      <c r="C129" s="35"/>
      <c r="D129" s="178" t="s">
        <v>120</v>
      </c>
      <c r="E129" s="35"/>
      <c r="F129" s="179" t="s">
        <v>128</v>
      </c>
      <c r="G129" s="35"/>
      <c r="H129" s="35"/>
      <c r="I129" s="180"/>
      <c r="J129" s="35"/>
      <c r="K129" s="35"/>
      <c r="L129" s="36"/>
      <c r="M129" s="181"/>
      <c r="N129" s="182"/>
      <c r="O129" s="74"/>
      <c r="P129" s="74"/>
      <c r="Q129" s="74"/>
      <c r="R129" s="74"/>
      <c r="S129" s="74"/>
      <c r="T129" s="7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6" t="s">
        <v>120</v>
      </c>
      <c r="AU129" s="16" t="s">
        <v>80</v>
      </c>
    </row>
    <row r="130" s="13" customFormat="1">
      <c r="A130" s="13"/>
      <c r="B130" s="183"/>
      <c r="C130" s="13"/>
      <c r="D130" s="184" t="s">
        <v>122</v>
      </c>
      <c r="E130" s="185" t="s">
        <v>1</v>
      </c>
      <c r="F130" s="186" t="s">
        <v>129</v>
      </c>
      <c r="G130" s="13"/>
      <c r="H130" s="187">
        <v>32</v>
      </c>
      <c r="I130" s="188"/>
      <c r="J130" s="13"/>
      <c r="K130" s="13"/>
      <c r="L130" s="183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5" t="s">
        <v>122</v>
      </c>
      <c r="AU130" s="185" t="s">
        <v>80</v>
      </c>
      <c r="AV130" s="13" t="s">
        <v>80</v>
      </c>
      <c r="AW130" s="13" t="s">
        <v>30</v>
      </c>
      <c r="AX130" s="13" t="s">
        <v>78</v>
      </c>
      <c r="AY130" s="185" t="s">
        <v>112</v>
      </c>
    </row>
    <row r="131" s="2" customFormat="1" ht="24.15" customHeight="1">
      <c r="A131" s="35"/>
      <c r="B131" s="163"/>
      <c r="C131" s="164" t="s">
        <v>130</v>
      </c>
      <c r="D131" s="164" t="s">
        <v>114</v>
      </c>
      <c r="E131" s="165" t="s">
        <v>131</v>
      </c>
      <c r="F131" s="166" t="s">
        <v>132</v>
      </c>
      <c r="G131" s="167" t="s">
        <v>117</v>
      </c>
      <c r="H131" s="168">
        <v>64</v>
      </c>
      <c r="I131" s="169"/>
      <c r="J131" s="170">
        <f>ROUND(I131*H131,2)</f>
        <v>0</v>
      </c>
      <c r="K131" s="171"/>
      <c r="L131" s="36"/>
      <c r="M131" s="172" t="s">
        <v>1</v>
      </c>
      <c r="N131" s="173" t="s">
        <v>38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118</v>
      </c>
      <c r="AT131" s="176" t="s">
        <v>114</v>
      </c>
      <c r="AU131" s="176" t="s">
        <v>80</v>
      </c>
      <c r="AY131" s="16" t="s">
        <v>112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78</v>
      </c>
      <c r="BK131" s="177">
        <f>ROUND(I131*H131,2)</f>
        <v>0</v>
      </c>
      <c r="BL131" s="16" t="s">
        <v>118</v>
      </c>
      <c r="BM131" s="176" t="s">
        <v>133</v>
      </c>
    </row>
    <row r="132" s="2" customFormat="1">
      <c r="A132" s="35"/>
      <c r="B132" s="36"/>
      <c r="C132" s="35"/>
      <c r="D132" s="178" t="s">
        <v>120</v>
      </c>
      <c r="E132" s="35"/>
      <c r="F132" s="179" t="s">
        <v>134</v>
      </c>
      <c r="G132" s="35"/>
      <c r="H132" s="35"/>
      <c r="I132" s="180"/>
      <c r="J132" s="35"/>
      <c r="K132" s="35"/>
      <c r="L132" s="36"/>
      <c r="M132" s="181"/>
      <c r="N132" s="182"/>
      <c r="O132" s="74"/>
      <c r="P132" s="74"/>
      <c r="Q132" s="74"/>
      <c r="R132" s="74"/>
      <c r="S132" s="74"/>
      <c r="T132" s="7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6" t="s">
        <v>120</v>
      </c>
      <c r="AU132" s="16" t="s">
        <v>80</v>
      </c>
    </row>
    <row r="133" s="13" customFormat="1">
      <c r="A133" s="13"/>
      <c r="B133" s="183"/>
      <c r="C133" s="13"/>
      <c r="D133" s="184" t="s">
        <v>122</v>
      </c>
      <c r="E133" s="185" t="s">
        <v>1</v>
      </c>
      <c r="F133" s="186" t="s">
        <v>135</v>
      </c>
      <c r="G133" s="13"/>
      <c r="H133" s="187">
        <v>64</v>
      </c>
      <c r="I133" s="188"/>
      <c r="J133" s="13"/>
      <c r="K133" s="13"/>
      <c r="L133" s="183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5" t="s">
        <v>122</v>
      </c>
      <c r="AU133" s="185" t="s">
        <v>80</v>
      </c>
      <c r="AV133" s="13" t="s">
        <v>80</v>
      </c>
      <c r="AW133" s="13" t="s">
        <v>30</v>
      </c>
      <c r="AX133" s="13" t="s">
        <v>78</v>
      </c>
      <c r="AY133" s="185" t="s">
        <v>112</v>
      </c>
    </row>
    <row r="134" s="2" customFormat="1" ht="33" customHeight="1">
      <c r="A134" s="35"/>
      <c r="B134" s="163"/>
      <c r="C134" s="164" t="s">
        <v>118</v>
      </c>
      <c r="D134" s="164" t="s">
        <v>114</v>
      </c>
      <c r="E134" s="165" t="s">
        <v>136</v>
      </c>
      <c r="F134" s="166" t="s">
        <v>137</v>
      </c>
      <c r="G134" s="167" t="s">
        <v>138</v>
      </c>
      <c r="H134" s="168">
        <v>19.199999999999999</v>
      </c>
      <c r="I134" s="169"/>
      <c r="J134" s="170">
        <f>ROUND(I134*H134,2)</f>
        <v>0</v>
      </c>
      <c r="K134" s="171"/>
      <c r="L134" s="36"/>
      <c r="M134" s="172" t="s">
        <v>1</v>
      </c>
      <c r="N134" s="173" t="s">
        <v>38</v>
      </c>
      <c r="O134" s="74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118</v>
      </c>
      <c r="AT134" s="176" t="s">
        <v>114</v>
      </c>
      <c r="AU134" s="176" t="s">
        <v>80</v>
      </c>
      <c r="AY134" s="16" t="s">
        <v>112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6" t="s">
        <v>78</v>
      </c>
      <c r="BK134" s="177">
        <f>ROUND(I134*H134,2)</f>
        <v>0</v>
      </c>
      <c r="BL134" s="16" t="s">
        <v>118</v>
      </c>
      <c r="BM134" s="176" t="s">
        <v>139</v>
      </c>
    </row>
    <row r="135" s="2" customFormat="1">
      <c r="A135" s="35"/>
      <c r="B135" s="36"/>
      <c r="C135" s="35"/>
      <c r="D135" s="178" t="s">
        <v>120</v>
      </c>
      <c r="E135" s="35"/>
      <c r="F135" s="179" t="s">
        <v>140</v>
      </c>
      <c r="G135" s="35"/>
      <c r="H135" s="35"/>
      <c r="I135" s="180"/>
      <c r="J135" s="35"/>
      <c r="K135" s="35"/>
      <c r="L135" s="36"/>
      <c r="M135" s="181"/>
      <c r="N135" s="182"/>
      <c r="O135" s="74"/>
      <c r="P135" s="74"/>
      <c r="Q135" s="74"/>
      <c r="R135" s="74"/>
      <c r="S135" s="74"/>
      <c r="T135" s="7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6" t="s">
        <v>120</v>
      </c>
      <c r="AU135" s="16" t="s">
        <v>80</v>
      </c>
    </row>
    <row r="136" s="13" customFormat="1">
      <c r="A136" s="13"/>
      <c r="B136" s="183"/>
      <c r="C136" s="13"/>
      <c r="D136" s="184" t="s">
        <v>122</v>
      </c>
      <c r="E136" s="185" t="s">
        <v>1</v>
      </c>
      <c r="F136" s="186" t="s">
        <v>141</v>
      </c>
      <c r="G136" s="13"/>
      <c r="H136" s="187">
        <v>19.199999999999999</v>
      </c>
      <c r="I136" s="188"/>
      <c r="J136" s="13"/>
      <c r="K136" s="13"/>
      <c r="L136" s="183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5" t="s">
        <v>122</v>
      </c>
      <c r="AU136" s="185" t="s">
        <v>80</v>
      </c>
      <c r="AV136" s="13" t="s">
        <v>80</v>
      </c>
      <c r="AW136" s="13" t="s">
        <v>30</v>
      </c>
      <c r="AX136" s="13" t="s">
        <v>78</v>
      </c>
      <c r="AY136" s="185" t="s">
        <v>112</v>
      </c>
    </row>
    <row r="137" s="2" customFormat="1" ht="24.15" customHeight="1">
      <c r="A137" s="35"/>
      <c r="B137" s="163"/>
      <c r="C137" s="164" t="s">
        <v>142</v>
      </c>
      <c r="D137" s="164" t="s">
        <v>114</v>
      </c>
      <c r="E137" s="165" t="s">
        <v>143</v>
      </c>
      <c r="F137" s="166" t="s">
        <v>144</v>
      </c>
      <c r="G137" s="167" t="s">
        <v>117</v>
      </c>
      <c r="H137" s="168">
        <v>64</v>
      </c>
      <c r="I137" s="169"/>
      <c r="J137" s="170">
        <f>ROUND(I137*H137,2)</f>
        <v>0</v>
      </c>
      <c r="K137" s="171"/>
      <c r="L137" s="36"/>
      <c r="M137" s="172" t="s">
        <v>1</v>
      </c>
      <c r="N137" s="173" t="s">
        <v>38</v>
      </c>
      <c r="O137" s="74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118</v>
      </c>
      <c r="AT137" s="176" t="s">
        <v>114</v>
      </c>
      <c r="AU137" s="176" t="s">
        <v>80</v>
      </c>
      <c r="AY137" s="16" t="s">
        <v>112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78</v>
      </c>
      <c r="BK137" s="177">
        <f>ROUND(I137*H137,2)</f>
        <v>0</v>
      </c>
      <c r="BL137" s="16" t="s">
        <v>118</v>
      </c>
      <c r="BM137" s="176" t="s">
        <v>145</v>
      </c>
    </row>
    <row r="138" s="2" customFormat="1">
      <c r="A138" s="35"/>
      <c r="B138" s="36"/>
      <c r="C138" s="35"/>
      <c r="D138" s="178" t="s">
        <v>120</v>
      </c>
      <c r="E138" s="35"/>
      <c r="F138" s="179" t="s">
        <v>146</v>
      </c>
      <c r="G138" s="35"/>
      <c r="H138" s="35"/>
      <c r="I138" s="180"/>
      <c r="J138" s="35"/>
      <c r="K138" s="35"/>
      <c r="L138" s="36"/>
      <c r="M138" s="181"/>
      <c r="N138" s="182"/>
      <c r="O138" s="74"/>
      <c r="P138" s="74"/>
      <c r="Q138" s="74"/>
      <c r="R138" s="74"/>
      <c r="S138" s="74"/>
      <c r="T138" s="7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6" t="s">
        <v>120</v>
      </c>
      <c r="AU138" s="16" t="s">
        <v>80</v>
      </c>
    </row>
    <row r="139" s="13" customFormat="1">
      <c r="A139" s="13"/>
      <c r="B139" s="183"/>
      <c r="C139" s="13"/>
      <c r="D139" s="184" t="s">
        <v>122</v>
      </c>
      <c r="E139" s="185" t="s">
        <v>1</v>
      </c>
      <c r="F139" s="186" t="s">
        <v>147</v>
      </c>
      <c r="G139" s="13"/>
      <c r="H139" s="187">
        <v>64</v>
      </c>
      <c r="I139" s="188"/>
      <c r="J139" s="13"/>
      <c r="K139" s="13"/>
      <c r="L139" s="183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5" t="s">
        <v>122</v>
      </c>
      <c r="AU139" s="185" t="s">
        <v>80</v>
      </c>
      <c r="AV139" s="13" t="s">
        <v>80</v>
      </c>
      <c r="AW139" s="13" t="s">
        <v>30</v>
      </c>
      <c r="AX139" s="13" t="s">
        <v>78</v>
      </c>
      <c r="AY139" s="185" t="s">
        <v>112</v>
      </c>
    </row>
    <row r="140" s="2" customFormat="1" ht="24.15" customHeight="1">
      <c r="A140" s="35"/>
      <c r="B140" s="163"/>
      <c r="C140" s="164" t="s">
        <v>148</v>
      </c>
      <c r="D140" s="164" t="s">
        <v>114</v>
      </c>
      <c r="E140" s="165" t="s">
        <v>149</v>
      </c>
      <c r="F140" s="166" t="s">
        <v>150</v>
      </c>
      <c r="G140" s="167" t="s">
        <v>117</v>
      </c>
      <c r="H140" s="168">
        <v>32</v>
      </c>
      <c r="I140" s="169"/>
      <c r="J140" s="170">
        <f>ROUND(I140*H140,2)</f>
        <v>0</v>
      </c>
      <c r="K140" s="171"/>
      <c r="L140" s="36"/>
      <c r="M140" s="172" t="s">
        <v>1</v>
      </c>
      <c r="N140" s="173" t="s">
        <v>38</v>
      </c>
      <c r="O140" s="74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118</v>
      </c>
      <c r="AT140" s="176" t="s">
        <v>114</v>
      </c>
      <c r="AU140" s="176" t="s">
        <v>80</v>
      </c>
      <c r="AY140" s="16" t="s">
        <v>112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78</v>
      </c>
      <c r="BK140" s="177">
        <f>ROUND(I140*H140,2)</f>
        <v>0</v>
      </c>
      <c r="BL140" s="16" t="s">
        <v>118</v>
      </c>
      <c r="BM140" s="176" t="s">
        <v>151</v>
      </c>
    </row>
    <row r="141" s="2" customFormat="1">
      <c r="A141" s="35"/>
      <c r="B141" s="36"/>
      <c r="C141" s="35"/>
      <c r="D141" s="178" t="s">
        <v>120</v>
      </c>
      <c r="E141" s="35"/>
      <c r="F141" s="179" t="s">
        <v>152</v>
      </c>
      <c r="G141" s="35"/>
      <c r="H141" s="35"/>
      <c r="I141" s="180"/>
      <c r="J141" s="35"/>
      <c r="K141" s="35"/>
      <c r="L141" s="36"/>
      <c r="M141" s="181"/>
      <c r="N141" s="182"/>
      <c r="O141" s="74"/>
      <c r="P141" s="74"/>
      <c r="Q141" s="74"/>
      <c r="R141" s="74"/>
      <c r="S141" s="74"/>
      <c r="T141" s="7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6" t="s">
        <v>120</v>
      </c>
      <c r="AU141" s="16" t="s">
        <v>80</v>
      </c>
    </row>
    <row r="142" s="2" customFormat="1">
      <c r="A142" s="35"/>
      <c r="B142" s="36"/>
      <c r="C142" s="35"/>
      <c r="D142" s="184" t="s">
        <v>153</v>
      </c>
      <c r="E142" s="35"/>
      <c r="F142" s="192" t="s">
        <v>154</v>
      </c>
      <c r="G142" s="35"/>
      <c r="H142" s="35"/>
      <c r="I142" s="180"/>
      <c r="J142" s="35"/>
      <c r="K142" s="35"/>
      <c r="L142" s="36"/>
      <c r="M142" s="181"/>
      <c r="N142" s="182"/>
      <c r="O142" s="74"/>
      <c r="P142" s="74"/>
      <c r="Q142" s="74"/>
      <c r="R142" s="74"/>
      <c r="S142" s="74"/>
      <c r="T142" s="7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6" t="s">
        <v>153</v>
      </c>
      <c r="AU142" s="16" t="s">
        <v>80</v>
      </c>
    </row>
    <row r="143" s="13" customFormat="1">
      <c r="A143" s="13"/>
      <c r="B143" s="183"/>
      <c r="C143" s="13"/>
      <c r="D143" s="184" t="s">
        <v>122</v>
      </c>
      <c r="E143" s="185" t="s">
        <v>1</v>
      </c>
      <c r="F143" s="186" t="s">
        <v>155</v>
      </c>
      <c r="G143" s="13"/>
      <c r="H143" s="187">
        <v>32</v>
      </c>
      <c r="I143" s="188"/>
      <c r="J143" s="13"/>
      <c r="K143" s="13"/>
      <c r="L143" s="183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5" t="s">
        <v>122</v>
      </c>
      <c r="AU143" s="185" t="s">
        <v>80</v>
      </c>
      <c r="AV143" s="13" t="s">
        <v>80</v>
      </c>
      <c r="AW143" s="13" t="s">
        <v>30</v>
      </c>
      <c r="AX143" s="13" t="s">
        <v>78</v>
      </c>
      <c r="AY143" s="185" t="s">
        <v>112</v>
      </c>
    </row>
    <row r="144" s="2" customFormat="1" ht="16.5" customHeight="1">
      <c r="A144" s="35"/>
      <c r="B144" s="163"/>
      <c r="C144" s="164" t="s">
        <v>156</v>
      </c>
      <c r="D144" s="164" t="s">
        <v>114</v>
      </c>
      <c r="E144" s="165" t="s">
        <v>157</v>
      </c>
      <c r="F144" s="166" t="s">
        <v>158</v>
      </c>
      <c r="G144" s="167" t="s">
        <v>117</v>
      </c>
      <c r="H144" s="168">
        <v>32</v>
      </c>
      <c r="I144" s="169"/>
      <c r="J144" s="170">
        <f>ROUND(I144*H144,2)</f>
        <v>0</v>
      </c>
      <c r="K144" s="171"/>
      <c r="L144" s="36"/>
      <c r="M144" s="172" t="s">
        <v>1</v>
      </c>
      <c r="N144" s="173" t="s">
        <v>38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118</v>
      </c>
      <c r="AT144" s="176" t="s">
        <v>114</v>
      </c>
      <c r="AU144" s="176" t="s">
        <v>80</v>
      </c>
      <c r="AY144" s="16" t="s">
        <v>112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78</v>
      </c>
      <c r="BK144" s="177">
        <f>ROUND(I144*H144,2)</f>
        <v>0</v>
      </c>
      <c r="BL144" s="16" t="s">
        <v>118</v>
      </c>
      <c r="BM144" s="176" t="s">
        <v>159</v>
      </c>
    </row>
    <row r="145" s="13" customFormat="1">
      <c r="A145" s="13"/>
      <c r="B145" s="183"/>
      <c r="C145" s="13"/>
      <c r="D145" s="184" t="s">
        <v>122</v>
      </c>
      <c r="E145" s="185" t="s">
        <v>1</v>
      </c>
      <c r="F145" s="186" t="s">
        <v>129</v>
      </c>
      <c r="G145" s="13"/>
      <c r="H145" s="187">
        <v>32</v>
      </c>
      <c r="I145" s="188"/>
      <c r="J145" s="13"/>
      <c r="K145" s="13"/>
      <c r="L145" s="183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5" t="s">
        <v>122</v>
      </c>
      <c r="AU145" s="185" t="s">
        <v>80</v>
      </c>
      <c r="AV145" s="13" t="s">
        <v>80</v>
      </c>
      <c r="AW145" s="13" t="s">
        <v>30</v>
      </c>
      <c r="AX145" s="13" t="s">
        <v>78</v>
      </c>
      <c r="AY145" s="185" t="s">
        <v>112</v>
      </c>
    </row>
    <row r="146" s="2" customFormat="1" ht="16.5" customHeight="1">
      <c r="A146" s="35"/>
      <c r="B146" s="163"/>
      <c r="C146" s="193" t="s">
        <v>160</v>
      </c>
      <c r="D146" s="193" t="s">
        <v>161</v>
      </c>
      <c r="E146" s="194" t="s">
        <v>162</v>
      </c>
      <c r="F146" s="195" t="s">
        <v>163</v>
      </c>
      <c r="G146" s="196" t="s">
        <v>164</v>
      </c>
      <c r="H146" s="197">
        <v>0.47999999999999998</v>
      </c>
      <c r="I146" s="198"/>
      <c r="J146" s="199">
        <f>ROUND(I146*H146,2)</f>
        <v>0</v>
      </c>
      <c r="K146" s="200"/>
      <c r="L146" s="201"/>
      <c r="M146" s="202" t="s">
        <v>1</v>
      </c>
      <c r="N146" s="203" t="s">
        <v>38</v>
      </c>
      <c r="O146" s="74"/>
      <c r="P146" s="174">
        <f>O146*H146</f>
        <v>0</v>
      </c>
      <c r="Q146" s="174">
        <v>0.001</v>
      </c>
      <c r="R146" s="174">
        <f>Q146*H146</f>
        <v>0.00048000000000000001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160</v>
      </c>
      <c r="AT146" s="176" t="s">
        <v>161</v>
      </c>
      <c r="AU146" s="176" t="s">
        <v>80</v>
      </c>
      <c r="AY146" s="16" t="s">
        <v>112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78</v>
      </c>
      <c r="BK146" s="177">
        <f>ROUND(I146*H146,2)</f>
        <v>0</v>
      </c>
      <c r="BL146" s="16" t="s">
        <v>118</v>
      </c>
      <c r="BM146" s="176" t="s">
        <v>165</v>
      </c>
    </row>
    <row r="147" s="13" customFormat="1">
      <c r="A147" s="13"/>
      <c r="B147" s="183"/>
      <c r="C147" s="13"/>
      <c r="D147" s="184" t="s">
        <v>122</v>
      </c>
      <c r="E147" s="185" t="s">
        <v>1</v>
      </c>
      <c r="F147" s="186" t="s">
        <v>129</v>
      </c>
      <c r="G147" s="13"/>
      <c r="H147" s="187">
        <v>32</v>
      </c>
      <c r="I147" s="188"/>
      <c r="J147" s="13"/>
      <c r="K147" s="13"/>
      <c r="L147" s="183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5" t="s">
        <v>122</v>
      </c>
      <c r="AU147" s="185" t="s">
        <v>80</v>
      </c>
      <c r="AV147" s="13" t="s">
        <v>80</v>
      </c>
      <c r="AW147" s="13" t="s">
        <v>30</v>
      </c>
      <c r="AX147" s="13" t="s">
        <v>78</v>
      </c>
      <c r="AY147" s="185" t="s">
        <v>112</v>
      </c>
    </row>
    <row r="148" s="13" customFormat="1">
      <c r="A148" s="13"/>
      <c r="B148" s="183"/>
      <c r="C148" s="13"/>
      <c r="D148" s="184" t="s">
        <v>122</v>
      </c>
      <c r="E148" s="13"/>
      <c r="F148" s="186" t="s">
        <v>166</v>
      </c>
      <c r="G148" s="13"/>
      <c r="H148" s="187">
        <v>0.47999999999999998</v>
      </c>
      <c r="I148" s="188"/>
      <c r="J148" s="13"/>
      <c r="K148" s="13"/>
      <c r="L148" s="183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5" t="s">
        <v>122</v>
      </c>
      <c r="AU148" s="185" t="s">
        <v>80</v>
      </c>
      <c r="AV148" s="13" t="s">
        <v>80</v>
      </c>
      <c r="AW148" s="13" t="s">
        <v>3</v>
      </c>
      <c r="AX148" s="13" t="s">
        <v>78</v>
      </c>
      <c r="AY148" s="185" t="s">
        <v>112</v>
      </c>
    </row>
    <row r="149" s="12" customFormat="1" ht="22.8" customHeight="1">
      <c r="A149" s="12"/>
      <c r="B149" s="150"/>
      <c r="C149" s="12"/>
      <c r="D149" s="151" t="s">
        <v>72</v>
      </c>
      <c r="E149" s="161" t="s">
        <v>142</v>
      </c>
      <c r="F149" s="161" t="s">
        <v>167</v>
      </c>
      <c r="G149" s="12"/>
      <c r="H149" s="12"/>
      <c r="I149" s="153"/>
      <c r="J149" s="162">
        <f>BK149</f>
        <v>0</v>
      </c>
      <c r="K149" s="12"/>
      <c r="L149" s="150"/>
      <c r="M149" s="155"/>
      <c r="N149" s="156"/>
      <c r="O149" s="156"/>
      <c r="P149" s="157">
        <f>SUM(P150:P159)</f>
        <v>0</v>
      </c>
      <c r="Q149" s="156"/>
      <c r="R149" s="157">
        <f>SUM(R150:R159)</f>
        <v>17.074323</v>
      </c>
      <c r="S149" s="156"/>
      <c r="T149" s="158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1" t="s">
        <v>78</v>
      </c>
      <c r="AT149" s="159" t="s">
        <v>72</v>
      </c>
      <c r="AU149" s="159" t="s">
        <v>78</v>
      </c>
      <c r="AY149" s="151" t="s">
        <v>112</v>
      </c>
      <c r="BK149" s="160">
        <f>SUM(BK150:BK159)</f>
        <v>0</v>
      </c>
    </row>
    <row r="150" s="2" customFormat="1" ht="16.5" customHeight="1">
      <c r="A150" s="35"/>
      <c r="B150" s="163"/>
      <c r="C150" s="164" t="s">
        <v>168</v>
      </c>
      <c r="D150" s="164" t="s">
        <v>114</v>
      </c>
      <c r="E150" s="165" t="s">
        <v>169</v>
      </c>
      <c r="F150" s="166" t="s">
        <v>170</v>
      </c>
      <c r="G150" s="167" t="s">
        <v>117</v>
      </c>
      <c r="H150" s="168">
        <v>64</v>
      </c>
      <c r="I150" s="169"/>
      <c r="J150" s="170">
        <f>ROUND(I150*H150,2)</f>
        <v>0</v>
      </c>
      <c r="K150" s="171"/>
      <c r="L150" s="36"/>
      <c r="M150" s="172" t="s">
        <v>1</v>
      </c>
      <c r="N150" s="173" t="s">
        <v>38</v>
      </c>
      <c r="O150" s="74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118</v>
      </c>
      <c r="AT150" s="176" t="s">
        <v>114</v>
      </c>
      <c r="AU150" s="176" t="s">
        <v>80</v>
      </c>
      <c r="AY150" s="16" t="s">
        <v>112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78</v>
      </c>
      <c r="BK150" s="177">
        <f>ROUND(I150*H150,2)</f>
        <v>0</v>
      </c>
      <c r="BL150" s="16" t="s">
        <v>118</v>
      </c>
      <c r="BM150" s="176" t="s">
        <v>171</v>
      </c>
    </row>
    <row r="151" s="2" customFormat="1">
      <c r="A151" s="35"/>
      <c r="B151" s="36"/>
      <c r="C151" s="35"/>
      <c r="D151" s="178" t="s">
        <v>120</v>
      </c>
      <c r="E151" s="35"/>
      <c r="F151" s="179" t="s">
        <v>172</v>
      </c>
      <c r="G151" s="35"/>
      <c r="H151" s="35"/>
      <c r="I151" s="180"/>
      <c r="J151" s="35"/>
      <c r="K151" s="35"/>
      <c r="L151" s="36"/>
      <c r="M151" s="181"/>
      <c r="N151" s="182"/>
      <c r="O151" s="74"/>
      <c r="P151" s="74"/>
      <c r="Q151" s="74"/>
      <c r="R151" s="74"/>
      <c r="S151" s="74"/>
      <c r="T151" s="7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6" t="s">
        <v>120</v>
      </c>
      <c r="AU151" s="16" t="s">
        <v>80</v>
      </c>
    </row>
    <row r="152" s="13" customFormat="1">
      <c r="A152" s="13"/>
      <c r="B152" s="183"/>
      <c r="C152" s="13"/>
      <c r="D152" s="184" t="s">
        <v>122</v>
      </c>
      <c r="E152" s="185" t="s">
        <v>1</v>
      </c>
      <c r="F152" s="186" t="s">
        <v>147</v>
      </c>
      <c r="G152" s="13"/>
      <c r="H152" s="187">
        <v>64</v>
      </c>
      <c r="I152" s="188"/>
      <c r="J152" s="13"/>
      <c r="K152" s="13"/>
      <c r="L152" s="183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5" t="s">
        <v>122</v>
      </c>
      <c r="AU152" s="185" t="s">
        <v>80</v>
      </c>
      <c r="AV152" s="13" t="s">
        <v>80</v>
      </c>
      <c r="AW152" s="13" t="s">
        <v>30</v>
      </c>
      <c r="AX152" s="13" t="s">
        <v>78</v>
      </c>
      <c r="AY152" s="185" t="s">
        <v>112</v>
      </c>
    </row>
    <row r="153" s="2" customFormat="1" ht="24.15" customHeight="1">
      <c r="A153" s="35"/>
      <c r="B153" s="163"/>
      <c r="C153" s="164" t="s">
        <v>173</v>
      </c>
      <c r="D153" s="164" t="s">
        <v>114</v>
      </c>
      <c r="E153" s="165" t="s">
        <v>174</v>
      </c>
      <c r="F153" s="166" t="s">
        <v>175</v>
      </c>
      <c r="G153" s="167" t="s">
        <v>117</v>
      </c>
      <c r="H153" s="168">
        <v>64</v>
      </c>
      <c r="I153" s="169"/>
      <c r="J153" s="170">
        <f>ROUND(I153*H153,2)</f>
        <v>0</v>
      </c>
      <c r="K153" s="171"/>
      <c r="L153" s="36"/>
      <c r="M153" s="172" t="s">
        <v>1</v>
      </c>
      <c r="N153" s="173" t="s">
        <v>38</v>
      </c>
      <c r="O153" s="74"/>
      <c r="P153" s="174">
        <f>O153*H153</f>
        <v>0</v>
      </c>
      <c r="Q153" s="174">
        <v>0.085650000000000004</v>
      </c>
      <c r="R153" s="174">
        <f>Q153*H153</f>
        <v>5.4816000000000002</v>
      </c>
      <c r="S153" s="174">
        <v>0</v>
      </c>
      <c r="T153" s="17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6" t="s">
        <v>118</v>
      </c>
      <c r="AT153" s="176" t="s">
        <v>114</v>
      </c>
      <c r="AU153" s="176" t="s">
        <v>80</v>
      </c>
      <c r="AY153" s="16" t="s">
        <v>112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6" t="s">
        <v>78</v>
      </c>
      <c r="BK153" s="177">
        <f>ROUND(I153*H153,2)</f>
        <v>0</v>
      </c>
      <c r="BL153" s="16" t="s">
        <v>118</v>
      </c>
      <c r="BM153" s="176" t="s">
        <v>176</v>
      </c>
    </row>
    <row r="154" s="2" customFormat="1">
      <c r="A154" s="35"/>
      <c r="B154" s="36"/>
      <c r="C154" s="35"/>
      <c r="D154" s="178" t="s">
        <v>120</v>
      </c>
      <c r="E154" s="35"/>
      <c r="F154" s="179" t="s">
        <v>177</v>
      </c>
      <c r="G154" s="35"/>
      <c r="H154" s="35"/>
      <c r="I154" s="180"/>
      <c r="J154" s="35"/>
      <c r="K154" s="35"/>
      <c r="L154" s="36"/>
      <c r="M154" s="181"/>
      <c r="N154" s="182"/>
      <c r="O154" s="74"/>
      <c r="P154" s="74"/>
      <c r="Q154" s="74"/>
      <c r="R154" s="74"/>
      <c r="S154" s="74"/>
      <c r="T154" s="7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6" t="s">
        <v>120</v>
      </c>
      <c r="AU154" s="16" t="s">
        <v>80</v>
      </c>
    </row>
    <row r="155" s="13" customFormat="1">
      <c r="A155" s="13"/>
      <c r="B155" s="183"/>
      <c r="C155" s="13"/>
      <c r="D155" s="184" t="s">
        <v>122</v>
      </c>
      <c r="E155" s="185" t="s">
        <v>1</v>
      </c>
      <c r="F155" s="186" t="s">
        <v>147</v>
      </c>
      <c r="G155" s="13"/>
      <c r="H155" s="187">
        <v>64</v>
      </c>
      <c r="I155" s="188"/>
      <c r="J155" s="13"/>
      <c r="K155" s="13"/>
      <c r="L155" s="183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5" t="s">
        <v>122</v>
      </c>
      <c r="AU155" s="185" t="s">
        <v>80</v>
      </c>
      <c r="AV155" s="13" t="s">
        <v>80</v>
      </c>
      <c r="AW155" s="13" t="s">
        <v>30</v>
      </c>
      <c r="AX155" s="13" t="s">
        <v>78</v>
      </c>
      <c r="AY155" s="185" t="s">
        <v>112</v>
      </c>
    </row>
    <row r="156" s="2" customFormat="1" ht="21.75" customHeight="1">
      <c r="A156" s="35"/>
      <c r="B156" s="163"/>
      <c r="C156" s="193" t="s">
        <v>178</v>
      </c>
      <c r="D156" s="193" t="s">
        <v>161</v>
      </c>
      <c r="E156" s="194" t="s">
        <v>179</v>
      </c>
      <c r="F156" s="195" t="s">
        <v>180</v>
      </c>
      <c r="G156" s="196" t="s">
        <v>117</v>
      </c>
      <c r="H156" s="197">
        <v>63.722999999999999</v>
      </c>
      <c r="I156" s="198"/>
      <c r="J156" s="199">
        <f>ROUND(I156*H156,2)</f>
        <v>0</v>
      </c>
      <c r="K156" s="200"/>
      <c r="L156" s="201"/>
      <c r="M156" s="202" t="s">
        <v>1</v>
      </c>
      <c r="N156" s="203" t="s">
        <v>38</v>
      </c>
      <c r="O156" s="74"/>
      <c r="P156" s="174">
        <f>O156*H156</f>
        <v>0</v>
      </c>
      <c r="Q156" s="174">
        <v>0.17599999999999999</v>
      </c>
      <c r="R156" s="174">
        <f>Q156*H156</f>
        <v>11.215247999999999</v>
      </c>
      <c r="S156" s="174">
        <v>0</v>
      </c>
      <c r="T156" s="17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6" t="s">
        <v>160</v>
      </c>
      <c r="AT156" s="176" t="s">
        <v>161</v>
      </c>
      <c r="AU156" s="176" t="s">
        <v>80</v>
      </c>
      <c r="AY156" s="16" t="s">
        <v>112</v>
      </c>
      <c r="BE156" s="177">
        <f>IF(N156="základní",J156,0)</f>
        <v>0</v>
      </c>
      <c r="BF156" s="177">
        <f>IF(N156="snížená",J156,0)</f>
        <v>0</v>
      </c>
      <c r="BG156" s="177">
        <f>IF(N156="zákl. přenesená",J156,0)</f>
        <v>0</v>
      </c>
      <c r="BH156" s="177">
        <f>IF(N156="sníž. přenesená",J156,0)</f>
        <v>0</v>
      </c>
      <c r="BI156" s="177">
        <f>IF(N156="nulová",J156,0)</f>
        <v>0</v>
      </c>
      <c r="BJ156" s="16" t="s">
        <v>78</v>
      </c>
      <c r="BK156" s="177">
        <f>ROUND(I156*H156,2)</f>
        <v>0</v>
      </c>
      <c r="BL156" s="16" t="s">
        <v>118</v>
      </c>
      <c r="BM156" s="176" t="s">
        <v>181</v>
      </c>
    </row>
    <row r="157" s="13" customFormat="1">
      <c r="A157" s="13"/>
      <c r="B157" s="183"/>
      <c r="C157" s="13"/>
      <c r="D157" s="184" t="s">
        <v>122</v>
      </c>
      <c r="E157" s="13"/>
      <c r="F157" s="186" t="s">
        <v>182</v>
      </c>
      <c r="G157" s="13"/>
      <c r="H157" s="187">
        <v>63.722999999999999</v>
      </c>
      <c r="I157" s="188"/>
      <c r="J157" s="13"/>
      <c r="K157" s="13"/>
      <c r="L157" s="183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5" t="s">
        <v>122</v>
      </c>
      <c r="AU157" s="185" t="s">
        <v>80</v>
      </c>
      <c r="AV157" s="13" t="s">
        <v>80</v>
      </c>
      <c r="AW157" s="13" t="s">
        <v>3</v>
      </c>
      <c r="AX157" s="13" t="s">
        <v>78</v>
      </c>
      <c r="AY157" s="185" t="s">
        <v>112</v>
      </c>
    </row>
    <row r="158" s="2" customFormat="1" ht="24.15" customHeight="1">
      <c r="A158" s="35"/>
      <c r="B158" s="163"/>
      <c r="C158" s="193" t="s">
        <v>183</v>
      </c>
      <c r="D158" s="193" t="s">
        <v>161</v>
      </c>
      <c r="E158" s="194" t="s">
        <v>184</v>
      </c>
      <c r="F158" s="195" t="s">
        <v>185</v>
      </c>
      <c r="G158" s="196" t="s">
        <v>117</v>
      </c>
      <c r="H158" s="197">
        <v>2.157</v>
      </c>
      <c r="I158" s="198"/>
      <c r="J158" s="199">
        <f>ROUND(I158*H158,2)</f>
        <v>0</v>
      </c>
      <c r="K158" s="200"/>
      <c r="L158" s="201"/>
      <c r="M158" s="202" t="s">
        <v>1</v>
      </c>
      <c r="N158" s="203" t="s">
        <v>38</v>
      </c>
      <c r="O158" s="74"/>
      <c r="P158" s="174">
        <f>O158*H158</f>
        <v>0</v>
      </c>
      <c r="Q158" s="174">
        <v>0.17499999999999999</v>
      </c>
      <c r="R158" s="174">
        <f>Q158*H158</f>
        <v>0.377475</v>
      </c>
      <c r="S158" s="174">
        <v>0</v>
      </c>
      <c r="T158" s="17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6" t="s">
        <v>160</v>
      </c>
      <c r="AT158" s="176" t="s">
        <v>161</v>
      </c>
      <c r="AU158" s="176" t="s">
        <v>80</v>
      </c>
      <c r="AY158" s="16" t="s">
        <v>112</v>
      </c>
      <c r="BE158" s="177">
        <f>IF(N158="základní",J158,0)</f>
        <v>0</v>
      </c>
      <c r="BF158" s="177">
        <f>IF(N158="snížená",J158,0)</f>
        <v>0</v>
      </c>
      <c r="BG158" s="177">
        <f>IF(N158="zákl. přenesená",J158,0)</f>
        <v>0</v>
      </c>
      <c r="BH158" s="177">
        <f>IF(N158="sníž. přenesená",J158,0)</f>
        <v>0</v>
      </c>
      <c r="BI158" s="177">
        <f>IF(N158="nulová",J158,0)</f>
        <v>0</v>
      </c>
      <c r="BJ158" s="16" t="s">
        <v>78</v>
      </c>
      <c r="BK158" s="177">
        <f>ROUND(I158*H158,2)</f>
        <v>0</v>
      </c>
      <c r="BL158" s="16" t="s">
        <v>118</v>
      </c>
      <c r="BM158" s="176" t="s">
        <v>186</v>
      </c>
    </row>
    <row r="159" s="13" customFormat="1">
      <c r="A159" s="13"/>
      <c r="B159" s="183"/>
      <c r="C159" s="13"/>
      <c r="D159" s="184" t="s">
        <v>122</v>
      </c>
      <c r="E159" s="13"/>
      <c r="F159" s="186" t="s">
        <v>187</v>
      </c>
      <c r="G159" s="13"/>
      <c r="H159" s="187">
        <v>2.157</v>
      </c>
      <c r="I159" s="188"/>
      <c r="J159" s="13"/>
      <c r="K159" s="13"/>
      <c r="L159" s="183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5" t="s">
        <v>122</v>
      </c>
      <c r="AU159" s="185" t="s">
        <v>80</v>
      </c>
      <c r="AV159" s="13" t="s">
        <v>80</v>
      </c>
      <c r="AW159" s="13" t="s">
        <v>3</v>
      </c>
      <c r="AX159" s="13" t="s">
        <v>78</v>
      </c>
      <c r="AY159" s="185" t="s">
        <v>112</v>
      </c>
    </row>
    <row r="160" s="12" customFormat="1" ht="22.8" customHeight="1">
      <c r="A160" s="12"/>
      <c r="B160" s="150"/>
      <c r="C160" s="12"/>
      <c r="D160" s="151" t="s">
        <v>72</v>
      </c>
      <c r="E160" s="161" t="s">
        <v>168</v>
      </c>
      <c r="F160" s="161" t="s">
        <v>188</v>
      </c>
      <c r="G160" s="12"/>
      <c r="H160" s="12"/>
      <c r="I160" s="153"/>
      <c r="J160" s="162">
        <f>BK160</f>
        <v>0</v>
      </c>
      <c r="K160" s="12"/>
      <c r="L160" s="150"/>
      <c r="M160" s="155"/>
      <c r="N160" s="156"/>
      <c r="O160" s="156"/>
      <c r="P160" s="157">
        <f>SUM(P161:P178)</f>
        <v>0</v>
      </c>
      <c r="Q160" s="156"/>
      <c r="R160" s="157">
        <f>SUM(R161:R178)</f>
        <v>12.961890000000002</v>
      </c>
      <c r="S160" s="156"/>
      <c r="T160" s="158">
        <f>SUM(T161:T178)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1" t="s">
        <v>78</v>
      </c>
      <c r="AT160" s="159" t="s">
        <v>72</v>
      </c>
      <c r="AU160" s="159" t="s">
        <v>78</v>
      </c>
      <c r="AY160" s="151" t="s">
        <v>112</v>
      </c>
      <c r="BK160" s="160">
        <f>SUM(BK161:BK178)</f>
        <v>0</v>
      </c>
    </row>
    <row r="161" s="2" customFormat="1" ht="33" customHeight="1">
      <c r="A161" s="35"/>
      <c r="B161" s="163"/>
      <c r="C161" s="164" t="s">
        <v>189</v>
      </c>
      <c r="D161" s="164" t="s">
        <v>114</v>
      </c>
      <c r="E161" s="165" t="s">
        <v>190</v>
      </c>
      <c r="F161" s="166" t="s">
        <v>191</v>
      </c>
      <c r="G161" s="167" t="s">
        <v>126</v>
      </c>
      <c r="H161" s="168">
        <v>32</v>
      </c>
      <c r="I161" s="169"/>
      <c r="J161" s="170">
        <f>ROUND(I161*H161,2)</f>
        <v>0</v>
      </c>
      <c r="K161" s="171"/>
      <c r="L161" s="36"/>
      <c r="M161" s="172" t="s">
        <v>1</v>
      </c>
      <c r="N161" s="173" t="s">
        <v>38</v>
      </c>
      <c r="O161" s="74"/>
      <c r="P161" s="174">
        <f>O161*H161</f>
        <v>0</v>
      </c>
      <c r="Q161" s="174">
        <v>0.15540000000000001</v>
      </c>
      <c r="R161" s="174">
        <f>Q161*H161</f>
        <v>4.9728000000000003</v>
      </c>
      <c r="S161" s="174">
        <v>0</v>
      </c>
      <c r="T161" s="17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118</v>
      </c>
      <c r="AT161" s="176" t="s">
        <v>114</v>
      </c>
      <c r="AU161" s="176" t="s">
        <v>80</v>
      </c>
      <c r="AY161" s="16" t="s">
        <v>112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78</v>
      </c>
      <c r="BK161" s="177">
        <f>ROUND(I161*H161,2)</f>
        <v>0</v>
      </c>
      <c r="BL161" s="16" t="s">
        <v>118</v>
      </c>
      <c r="BM161" s="176" t="s">
        <v>192</v>
      </c>
    </row>
    <row r="162" s="2" customFormat="1">
      <c r="A162" s="35"/>
      <c r="B162" s="36"/>
      <c r="C162" s="35"/>
      <c r="D162" s="178" t="s">
        <v>120</v>
      </c>
      <c r="E162" s="35"/>
      <c r="F162" s="179" t="s">
        <v>193</v>
      </c>
      <c r="G162" s="35"/>
      <c r="H162" s="35"/>
      <c r="I162" s="180"/>
      <c r="J162" s="35"/>
      <c r="K162" s="35"/>
      <c r="L162" s="36"/>
      <c r="M162" s="181"/>
      <c r="N162" s="182"/>
      <c r="O162" s="74"/>
      <c r="P162" s="74"/>
      <c r="Q162" s="74"/>
      <c r="R162" s="74"/>
      <c r="S162" s="74"/>
      <c r="T162" s="7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6" t="s">
        <v>120</v>
      </c>
      <c r="AU162" s="16" t="s">
        <v>80</v>
      </c>
    </row>
    <row r="163" s="13" customFormat="1">
      <c r="A163" s="13"/>
      <c r="B163" s="183"/>
      <c r="C163" s="13"/>
      <c r="D163" s="184" t="s">
        <v>122</v>
      </c>
      <c r="E163" s="185" t="s">
        <v>1</v>
      </c>
      <c r="F163" s="186" t="s">
        <v>129</v>
      </c>
      <c r="G163" s="13"/>
      <c r="H163" s="187">
        <v>32</v>
      </c>
      <c r="I163" s="188"/>
      <c r="J163" s="13"/>
      <c r="K163" s="13"/>
      <c r="L163" s="183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5" t="s">
        <v>122</v>
      </c>
      <c r="AU163" s="185" t="s">
        <v>80</v>
      </c>
      <c r="AV163" s="13" t="s">
        <v>80</v>
      </c>
      <c r="AW163" s="13" t="s">
        <v>30</v>
      </c>
      <c r="AX163" s="13" t="s">
        <v>78</v>
      </c>
      <c r="AY163" s="185" t="s">
        <v>112</v>
      </c>
    </row>
    <row r="164" s="2" customFormat="1" ht="16.5" customHeight="1">
      <c r="A164" s="35"/>
      <c r="B164" s="163"/>
      <c r="C164" s="193" t="s">
        <v>194</v>
      </c>
      <c r="D164" s="193" t="s">
        <v>161</v>
      </c>
      <c r="E164" s="194" t="s">
        <v>195</v>
      </c>
      <c r="F164" s="195" t="s">
        <v>196</v>
      </c>
      <c r="G164" s="196" t="s">
        <v>126</v>
      </c>
      <c r="H164" s="197">
        <v>32.640000000000001</v>
      </c>
      <c r="I164" s="198"/>
      <c r="J164" s="199">
        <f>ROUND(I164*H164,2)</f>
        <v>0</v>
      </c>
      <c r="K164" s="200"/>
      <c r="L164" s="201"/>
      <c r="M164" s="202" t="s">
        <v>1</v>
      </c>
      <c r="N164" s="203" t="s">
        <v>38</v>
      </c>
      <c r="O164" s="74"/>
      <c r="P164" s="174">
        <f>O164*H164</f>
        <v>0</v>
      </c>
      <c r="Q164" s="174">
        <v>0.080000000000000002</v>
      </c>
      <c r="R164" s="174">
        <f>Q164*H164</f>
        <v>2.6112000000000002</v>
      </c>
      <c r="S164" s="174">
        <v>0</v>
      </c>
      <c r="T164" s="17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6" t="s">
        <v>160</v>
      </c>
      <c r="AT164" s="176" t="s">
        <v>161</v>
      </c>
      <c r="AU164" s="176" t="s">
        <v>80</v>
      </c>
      <c r="AY164" s="16" t="s">
        <v>112</v>
      </c>
      <c r="BE164" s="177">
        <f>IF(N164="základní",J164,0)</f>
        <v>0</v>
      </c>
      <c r="BF164" s="177">
        <f>IF(N164="snížená",J164,0)</f>
        <v>0</v>
      </c>
      <c r="BG164" s="177">
        <f>IF(N164="zákl. přenesená",J164,0)</f>
        <v>0</v>
      </c>
      <c r="BH164" s="177">
        <f>IF(N164="sníž. přenesená",J164,0)</f>
        <v>0</v>
      </c>
      <c r="BI164" s="177">
        <f>IF(N164="nulová",J164,0)</f>
        <v>0</v>
      </c>
      <c r="BJ164" s="16" t="s">
        <v>78</v>
      </c>
      <c r="BK164" s="177">
        <f>ROUND(I164*H164,2)</f>
        <v>0</v>
      </c>
      <c r="BL164" s="16" t="s">
        <v>118</v>
      </c>
      <c r="BM164" s="176" t="s">
        <v>197</v>
      </c>
    </row>
    <row r="165" s="13" customFormat="1">
      <c r="A165" s="13"/>
      <c r="B165" s="183"/>
      <c r="C165" s="13"/>
      <c r="D165" s="184" t="s">
        <v>122</v>
      </c>
      <c r="E165" s="13"/>
      <c r="F165" s="186" t="s">
        <v>198</v>
      </c>
      <c r="G165" s="13"/>
      <c r="H165" s="187">
        <v>32.640000000000001</v>
      </c>
      <c r="I165" s="188"/>
      <c r="J165" s="13"/>
      <c r="K165" s="13"/>
      <c r="L165" s="183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5" t="s">
        <v>122</v>
      </c>
      <c r="AU165" s="185" t="s">
        <v>80</v>
      </c>
      <c r="AV165" s="13" t="s">
        <v>80</v>
      </c>
      <c r="AW165" s="13" t="s">
        <v>3</v>
      </c>
      <c r="AX165" s="13" t="s">
        <v>78</v>
      </c>
      <c r="AY165" s="185" t="s">
        <v>112</v>
      </c>
    </row>
    <row r="166" s="2" customFormat="1" ht="33" customHeight="1">
      <c r="A166" s="35"/>
      <c r="B166" s="163"/>
      <c r="C166" s="164" t="s">
        <v>8</v>
      </c>
      <c r="D166" s="164" t="s">
        <v>114</v>
      </c>
      <c r="E166" s="165" t="s">
        <v>199</v>
      </c>
      <c r="F166" s="166" t="s">
        <v>200</v>
      </c>
      <c r="G166" s="167" t="s">
        <v>126</v>
      </c>
      <c r="H166" s="168">
        <v>34</v>
      </c>
      <c r="I166" s="169"/>
      <c r="J166" s="170">
        <f>ROUND(I166*H166,2)</f>
        <v>0</v>
      </c>
      <c r="K166" s="171"/>
      <c r="L166" s="36"/>
      <c r="M166" s="172" t="s">
        <v>1</v>
      </c>
      <c r="N166" s="173" t="s">
        <v>38</v>
      </c>
      <c r="O166" s="74"/>
      <c r="P166" s="174">
        <f>O166*H166</f>
        <v>0</v>
      </c>
      <c r="Q166" s="174">
        <v>0.1295</v>
      </c>
      <c r="R166" s="174">
        <f>Q166*H166</f>
        <v>4.4030000000000005</v>
      </c>
      <c r="S166" s="174">
        <v>0</v>
      </c>
      <c r="T166" s="17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6" t="s">
        <v>118</v>
      </c>
      <c r="AT166" s="176" t="s">
        <v>114</v>
      </c>
      <c r="AU166" s="176" t="s">
        <v>80</v>
      </c>
      <c r="AY166" s="16" t="s">
        <v>112</v>
      </c>
      <c r="BE166" s="177">
        <f>IF(N166="základní",J166,0)</f>
        <v>0</v>
      </c>
      <c r="BF166" s="177">
        <f>IF(N166="snížená",J166,0)</f>
        <v>0</v>
      </c>
      <c r="BG166" s="177">
        <f>IF(N166="zákl. přenesená",J166,0)</f>
        <v>0</v>
      </c>
      <c r="BH166" s="177">
        <f>IF(N166="sníž. přenesená",J166,0)</f>
        <v>0</v>
      </c>
      <c r="BI166" s="177">
        <f>IF(N166="nulová",J166,0)</f>
        <v>0</v>
      </c>
      <c r="BJ166" s="16" t="s">
        <v>78</v>
      </c>
      <c r="BK166" s="177">
        <f>ROUND(I166*H166,2)</f>
        <v>0</v>
      </c>
      <c r="BL166" s="16" t="s">
        <v>118</v>
      </c>
      <c r="BM166" s="176" t="s">
        <v>201</v>
      </c>
    </row>
    <row r="167" s="2" customFormat="1">
      <c r="A167" s="35"/>
      <c r="B167" s="36"/>
      <c r="C167" s="35"/>
      <c r="D167" s="178" t="s">
        <v>120</v>
      </c>
      <c r="E167" s="35"/>
      <c r="F167" s="179" t="s">
        <v>202</v>
      </c>
      <c r="G167" s="35"/>
      <c r="H167" s="35"/>
      <c r="I167" s="180"/>
      <c r="J167" s="35"/>
      <c r="K167" s="35"/>
      <c r="L167" s="36"/>
      <c r="M167" s="181"/>
      <c r="N167" s="182"/>
      <c r="O167" s="74"/>
      <c r="P167" s="74"/>
      <c r="Q167" s="74"/>
      <c r="R167" s="74"/>
      <c r="S167" s="74"/>
      <c r="T167" s="7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6" t="s">
        <v>120</v>
      </c>
      <c r="AU167" s="16" t="s">
        <v>80</v>
      </c>
    </row>
    <row r="168" s="13" customFormat="1">
      <c r="A168" s="13"/>
      <c r="B168" s="183"/>
      <c r="C168" s="13"/>
      <c r="D168" s="184" t="s">
        <v>122</v>
      </c>
      <c r="E168" s="185" t="s">
        <v>1</v>
      </c>
      <c r="F168" s="186" t="s">
        <v>203</v>
      </c>
      <c r="G168" s="13"/>
      <c r="H168" s="187">
        <v>34</v>
      </c>
      <c r="I168" s="188"/>
      <c r="J168" s="13"/>
      <c r="K168" s="13"/>
      <c r="L168" s="183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5" t="s">
        <v>122</v>
      </c>
      <c r="AU168" s="185" t="s">
        <v>80</v>
      </c>
      <c r="AV168" s="13" t="s">
        <v>80</v>
      </c>
      <c r="AW168" s="13" t="s">
        <v>30</v>
      </c>
      <c r="AX168" s="13" t="s">
        <v>78</v>
      </c>
      <c r="AY168" s="185" t="s">
        <v>112</v>
      </c>
    </row>
    <row r="169" s="2" customFormat="1" ht="16.5" customHeight="1">
      <c r="A169" s="35"/>
      <c r="B169" s="163"/>
      <c r="C169" s="193" t="s">
        <v>204</v>
      </c>
      <c r="D169" s="193" t="s">
        <v>161</v>
      </c>
      <c r="E169" s="194" t="s">
        <v>205</v>
      </c>
      <c r="F169" s="195" t="s">
        <v>206</v>
      </c>
      <c r="G169" s="196" t="s">
        <v>126</v>
      </c>
      <c r="H169" s="197">
        <v>34.68</v>
      </c>
      <c r="I169" s="198"/>
      <c r="J169" s="199">
        <f>ROUND(I169*H169,2)</f>
        <v>0</v>
      </c>
      <c r="K169" s="200"/>
      <c r="L169" s="201"/>
      <c r="M169" s="202" t="s">
        <v>1</v>
      </c>
      <c r="N169" s="203" t="s">
        <v>38</v>
      </c>
      <c r="O169" s="74"/>
      <c r="P169" s="174">
        <f>O169*H169</f>
        <v>0</v>
      </c>
      <c r="Q169" s="174">
        <v>0.028000000000000001</v>
      </c>
      <c r="R169" s="174">
        <f>Q169*H169</f>
        <v>0.97104000000000001</v>
      </c>
      <c r="S169" s="174">
        <v>0</v>
      </c>
      <c r="T169" s="17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6" t="s">
        <v>160</v>
      </c>
      <c r="AT169" s="176" t="s">
        <v>161</v>
      </c>
      <c r="AU169" s="176" t="s">
        <v>80</v>
      </c>
      <c r="AY169" s="16" t="s">
        <v>112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6" t="s">
        <v>78</v>
      </c>
      <c r="BK169" s="177">
        <f>ROUND(I169*H169,2)</f>
        <v>0</v>
      </c>
      <c r="BL169" s="16" t="s">
        <v>118</v>
      </c>
      <c r="BM169" s="176" t="s">
        <v>207</v>
      </c>
    </row>
    <row r="170" s="13" customFormat="1">
      <c r="A170" s="13"/>
      <c r="B170" s="183"/>
      <c r="C170" s="13"/>
      <c r="D170" s="184" t="s">
        <v>122</v>
      </c>
      <c r="E170" s="13"/>
      <c r="F170" s="186" t="s">
        <v>208</v>
      </c>
      <c r="G170" s="13"/>
      <c r="H170" s="187">
        <v>34.68</v>
      </c>
      <c r="I170" s="188"/>
      <c r="J170" s="13"/>
      <c r="K170" s="13"/>
      <c r="L170" s="183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5" t="s">
        <v>122</v>
      </c>
      <c r="AU170" s="185" t="s">
        <v>80</v>
      </c>
      <c r="AV170" s="13" t="s">
        <v>80</v>
      </c>
      <c r="AW170" s="13" t="s">
        <v>3</v>
      </c>
      <c r="AX170" s="13" t="s">
        <v>78</v>
      </c>
      <c r="AY170" s="185" t="s">
        <v>112</v>
      </c>
    </row>
    <row r="171" s="2" customFormat="1" ht="24.15" customHeight="1">
      <c r="A171" s="35"/>
      <c r="B171" s="163"/>
      <c r="C171" s="164" t="s">
        <v>209</v>
      </c>
      <c r="D171" s="164" t="s">
        <v>114</v>
      </c>
      <c r="E171" s="165" t="s">
        <v>210</v>
      </c>
      <c r="F171" s="166" t="s">
        <v>211</v>
      </c>
      <c r="G171" s="167" t="s">
        <v>126</v>
      </c>
      <c r="H171" s="168">
        <v>35</v>
      </c>
      <c r="I171" s="169"/>
      <c r="J171" s="170">
        <f>ROUND(I171*H171,2)</f>
        <v>0</v>
      </c>
      <c r="K171" s="171"/>
      <c r="L171" s="36"/>
      <c r="M171" s="172" t="s">
        <v>1</v>
      </c>
      <c r="N171" s="173" t="s">
        <v>38</v>
      </c>
      <c r="O171" s="74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6" t="s">
        <v>118</v>
      </c>
      <c r="AT171" s="176" t="s">
        <v>114</v>
      </c>
      <c r="AU171" s="176" t="s">
        <v>80</v>
      </c>
      <c r="AY171" s="16" t="s">
        <v>112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6" t="s">
        <v>78</v>
      </c>
      <c r="BK171" s="177">
        <f>ROUND(I171*H171,2)</f>
        <v>0</v>
      </c>
      <c r="BL171" s="16" t="s">
        <v>118</v>
      </c>
      <c r="BM171" s="176" t="s">
        <v>212</v>
      </c>
    </row>
    <row r="172" s="2" customFormat="1">
      <c r="A172" s="35"/>
      <c r="B172" s="36"/>
      <c r="C172" s="35"/>
      <c r="D172" s="178" t="s">
        <v>120</v>
      </c>
      <c r="E172" s="35"/>
      <c r="F172" s="179" t="s">
        <v>213</v>
      </c>
      <c r="G172" s="35"/>
      <c r="H172" s="35"/>
      <c r="I172" s="180"/>
      <c r="J172" s="35"/>
      <c r="K172" s="35"/>
      <c r="L172" s="36"/>
      <c r="M172" s="181"/>
      <c r="N172" s="182"/>
      <c r="O172" s="74"/>
      <c r="P172" s="74"/>
      <c r="Q172" s="74"/>
      <c r="R172" s="74"/>
      <c r="S172" s="74"/>
      <c r="T172" s="7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6" t="s">
        <v>120</v>
      </c>
      <c r="AU172" s="16" t="s">
        <v>80</v>
      </c>
    </row>
    <row r="173" s="13" customFormat="1">
      <c r="A173" s="13"/>
      <c r="B173" s="183"/>
      <c r="C173" s="13"/>
      <c r="D173" s="184" t="s">
        <v>122</v>
      </c>
      <c r="E173" s="185" t="s">
        <v>1</v>
      </c>
      <c r="F173" s="186" t="s">
        <v>214</v>
      </c>
      <c r="G173" s="13"/>
      <c r="H173" s="187">
        <v>35</v>
      </c>
      <c r="I173" s="188"/>
      <c r="J173" s="13"/>
      <c r="K173" s="13"/>
      <c r="L173" s="183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5" t="s">
        <v>122</v>
      </c>
      <c r="AU173" s="185" t="s">
        <v>80</v>
      </c>
      <c r="AV173" s="13" t="s">
        <v>80</v>
      </c>
      <c r="AW173" s="13" t="s">
        <v>30</v>
      </c>
      <c r="AX173" s="13" t="s">
        <v>78</v>
      </c>
      <c r="AY173" s="185" t="s">
        <v>112</v>
      </c>
    </row>
    <row r="174" s="2" customFormat="1" ht="24.15" customHeight="1">
      <c r="A174" s="35"/>
      <c r="B174" s="163"/>
      <c r="C174" s="164" t="s">
        <v>215</v>
      </c>
      <c r="D174" s="164" t="s">
        <v>114</v>
      </c>
      <c r="E174" s="165" t="s">
        <v>216</v>
      </c>
      <c r="F174" s="166" t="s">
        <v>217</v>
      </c>
      <c r="G174" s="167" t="s">
        <v>126</v>
      </c>
      <c r="H174" s="168">
        <v>35</v>
      </c>
      <c r="I174" s="169"/>
      <c r="J174" s="170">
        <f>ROUND(I174*H174,2)</f>
        <v>0</v>
      </c>
      <c r="K174" s="171"/>
      <c r="L174" s="36"/>
      <c r="M174" s="172" t="s">
        <v>1</v>
      </c>
      <c r="N174" s="173" t="s">
        <v>38</v>
      </c>
      <c r="O174" s="74"/>
      <c r="P174" s="174">
        <f>O174*H174</f>
        <v>0</v>
      </c>
      <c r="Q174" s="174">
        <v>0.00011</v>
      </c>
      <c r="R174" s="174">
        <f>Q174*H174</f>
        <v>0.0038500000000000001</v>
      </c>
      <c r="S174" s="174">
        <v>0</v>
      </c>
      <c r="T174" s="17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6" t="s">
        <v>118</v>
      </c>
      <c r="AT174" s="176" t="s">
        <v>114</v>
      </c>
      <c r="AU174" s="176" t="s">
        <v>80</v>
      </c>
      <c r="AY174" s="16" t="s">
        <v>112</v>
      </c>
      <c r="BE174" s="177">
        <f>IF(N174="základní",J174,0)</f>
        <v>0</v>
      </c>
      <c r="BF174" s="177">
        <f>IF(N174="snížená",J174,0)</f>
        <v>0</v>
      </c>
      <c r="BG174" s="177">
        <f>IF(N174="zákl. přenesená",J174,0)</f>
        <v>0</v>
      </c>
      <c r="BH174" s="177">
        <f>IF(N174="sníž. přenesená",J174,0)</f>
        <v>0</v>
      </c>
      <c r="BI174" s="177">
        <f>IF(N174="nulová",J174,0)</f>
        <v>0</v>
      </c>
      <c r="BJ174" s="16" t="s">
        <v>78</v>
      </c>
      <c r="BK174" s="177">
        <f>ROUND(I174*H174,2)</f>
        <v>0</v>
      </c>
      <c r="BL174" s="16" t="s">
        <v>118</v>
      </c>
      <c r="BM174" s="176" t="s">
        <v>218</v>
      </c>
    </row>
    <row r="175" s="2" customFormat="1">
      <c r="A175" s="35"/>
      <c r="B175" s="36"/>
      <c r="C175" s="35"/>
      <c r="D175" s="178" t="s">
        <v>120</v>
      </c>
      <c r="E175" s="35"/>
      <c r="F175" s="179" t="s">
        <v>219</v>
      </c>
      <c r="G175" s="35"/>
      <c r="H175" s="35"/>
      <c r="I175" s="180"/>
      <c r="J175" s="35"/>
      <c r="K175" s="35"/>
      <c r="L175" s="36"/>
      <c r="M175" s="181"/>
      <c r="N175" s="182"/>
      <c r="O175" s="74"/>
      <c r="P175" s="74"/>
      <c r="Q175" s="74"/>
      <c r="R175" s="74"/>
      <c r="S175" s="74"/>
      <c r="T175" s="7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6" t="s">
        <v>120</v>
      </c>
      <c r="AU175" s="16" t="s">
        <v>80</v>
      </c>
    </row>
    <row r="176" s="13" customFormat="1">
      <c r="A176" s="13"/>
      <c r="B176" s="183"/>
      <c r="C176" s="13"/>
      <c r="D176" s="184" t="s">
        <v>122</v>
      </c>
      <c r="E176" s="185" t="s">
        <v>1</v>
      </c>
      <c r="F176" s="186" t="s">
        <v>214</v>
      </c>
      <c r="G176" s="13"/>
      <c r="H176" s="187">
        <v>35</v>
      </c>
      <c r="I176" s="188"/>
      <c r="J176" s="13"/>
      <c r="K176" s="13"/>
      <c r="L176" s="183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5" t="s">
        <v>122</v>
      </c>
      <c r="AU176" s="185" t="s">
        <v>80</v>
      </c>
      <c r="AV176" s="13" t="s">
        <v>80</v>
      </c>
      <c r="AW176" s="13" t="s">
        <v>30</v>
      </c>
      <c r="AX176" s="13" t="s">
        <v>78</v>
      </c>
      <c r="AY176" s="185" t="s">
        <v>112</v>
      </c>
    </row>
    <row r="177" s="2" customFormat="1" ht="16.5" customHeight="1">
      <c r="A177" s="35"/>
      <c r="B177" s="163"/>
      <c r="C177" s="164" t="s">
        <v>220</v>
      </c>
      <c r="D177" s="164" t="s">
        <v>114</v>
      </c>
      <c r="E177" s="165" t="s">
        <v>221</v>
      </c>
      <c r="F177" s="166" t="s">
        <v>222</v>
      </c>
      <c r="G177" s="167" t="s">
        <v>126</v>
      </c>
      <c r="H177" s="168">
        <v>32</v>
      </c>
      <c r="I177" s="169"/>
      <c r="J177" s="170">
        <f>ROUND(I177*H177,2)</f>
        <v>0</v>
      </c>
      <c r="K177" s="171"/>
      <c r="L177" s="36"/>
      <c r="M177" s="172" t="s">
        <v>1</v>
      </c>
      <c r="N177" s="173" t="s">
        <v>38</v>
      </c>
      <c r="O177" s="74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6" t="s">
        <v>118</v>
      </c>
      <c r="AT177" s="176" t="s">
        <v>114</v>
      </c>
      <c r="AU177" s="176" t="s">
        <v>80</v>
      </c>
      <c r="AY177" s="16" t="s">
        <v>112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6" t="s">
        <v>78</v>
      </c>
      <c r="BK177" s="177">
        <f>ROUND(I177*H177,2)</f>
        <v>0</v>
      </c>
      <c r="BL177" s="16" t="s">
        <v>118</v>
      </c>
      <c r="BM177" s="176" t="s">
        <v>223</v>
      </c>
    </row>
    <row r="178" s="13" customFormat="1">
      <c r="A178" s="13"/>
      <c r="B178" s="183"/>
      <c r="C178" s="13"/>
      <c r="D178" s="184" t="s">
        <v>122</v>
      </c>
      <c r="E178" s="185" t="s">
        <v>1</v>
      </c>
      <c r="F178" s="186" t="s">
        <v>129</v>
      </c>
      <c r="G178" s="13"/>
      <c r="H178" s="187">
        <v>32</v>
      </c>
      <c r="I178" s="188"/>
      <c r="J178" s="13"/>
      <c r="K178" s="13"/>
      <c r="L178" s="183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5" t="s">
        <v>122</v>
      </c>
      <c r="AU178" s="185" t="s">
        <v>80</v>
      </c>
      <c r="AV178" s="13" t="s">
        <v>80</v>
      </c>
      <c r="AW178" s="13" t="s">
        <v>30</v>
      </c>
      <c r="AX178" s="13" t="s">
        <v>78</v>
      </c>
      <c r="AY178" s="185" t="s">
        <v>112</v>
      </c>
    </row>
    <row r="179" s="12" customFormat="1" ht="22.8" customHeight="1">
      <c r="A179" s="12"/>
      <c r="B179" s="150"/>
      <c r="C179" s="12"/>
      <c r="D179" s="151" t="s">
        <v>72</v>
      </c>
      <c r="E179" s="161" t="s">
        <v>224</v>
      </c>
      <c r="F179" s="161" t="s">
        <v>225</v>
      </c>
      <c r="G179" s="12"/>
      <c r="H179" s="12"/>
      <c r="I179" s="153"/>
      <c r="J179" s="162">
        <f>BK179</f>
        <v>0</v>
      </c>
      <c r="K179" s="12"/>
      <c r="L179" s="150"/>
      <c r="M179" s="155"/>
      <c r="N179" s="156"/>
      <c r="O179" s="156"/>
      <c r="P179" s="157">
        <f>SUM(P180:P190)</f>
        <v>0</v>
      </c>
      <c r="Q179" s="156"/>
      <c r="R179" s="157">
        <f>SUM(R180:R190)</f>
        <v>0</v>
      </c>
      <c r="S179" s="156"/>
      <c r="T179" s="158">
        <f>SUM(T180:T190)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1" t="s">
        <v>78</v>
      </c>
      <c r="AT179" s="159" t="s">
        <v>72</v>
      </c>
      <c r="AU179" s="159" t="s">
        <v>78</v>
      </c>
      <c r="AY179" s="151" t="s">
        <v>112</v>
      </c>
      <c r="BK179" s="160">
        <f>SUM(BK180:BK190)</f>
        <v>0</v>
      </c>
    </row>
    <row r="180" s="2" customFormat="1" ht="24.15" customHeight="1">
      <c r="A180" s="35"/>
      <c r="B180" s="163"/>
      <c r="C180" s="164" t="s">
        <v>226</v>
      </c>
      <c r="D180" s="164" t="s">
        <v>114</v>
      </c>
      <c r="E180" s="165" t="s">
        <v>227</v>
      </c>
      <c r="F180" s="166" t="s">
        <v>228</v>
      </c>
      <c r="G180" s="167" t="s">
        <v>229</v>
      </c>
      <c r="H180" s="168">
        <v>45</v>
      </c>
      <c r="I180" s="169"/>
      <c r="J180" s="170">
        <f>ROUND(I180*H180,2)</f>
        <v>0</v>
      </c>
      <c r="K180" s="171"/>
      <c r="L180" s="36"/>
      <c r="M180" s="172" t="s">
        <v>1</v>
      </c>
      <c r="N180" s="173" t="s">
        <v>38</v>
      </c>
      <c r="O180" s="74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6" t="s">
        <v>118</v>
      </c>
      <c r="AT180" s="176" t="s">
        <v>114</v>
      </c>
      <c r="AU180" s="176" t="s">
        <v>80</v>
      </c>
      <c r="AY180" s="16" t="s">
        <v>112</v>
      </c>
      <c r="BE180" s="177">
        <f>IF(N180="základní",J180,0)</f>
        <v>0</v>
      </c>
      <c r="BF180" s="177">
        <f>IF(N180="snížená",J180,0)</f>
        <v>0</v>
      </c>
      <c r="BG180" s="177">
        <f>IF(N180="zákl. přenesená",J180,0)</f>
        <v>0</v>
      </c>
      <c r="BH180" s="177">
        <f>IF(N180="sníž. přenesená",J180,0)</f>
        <v>0</v>
      </c>
      <c r="BI180" s="177">
        <f>IF(N180="nulová",J180,0)</f>
        <v>0</v>
      </c>
      <c r="BJ180" s="16" t="s">
        <v>78</v>
      </c>
      <c r="BK180" s="177">
        <f>ROUND(I180*H180,2)</f>
        <v>0</v>
      </c>
      <c r="BL180" s="16" t="s">
        <v>118</v>
      </c>
      <c r="BM180" s="176" t="s">
        <v>230</v>
      </c>
    </row>
    <row r="181" s="13" customFormat="1">
      <c r="A181" s="13"/>
      <c r="B181" s="183"/>
      <c r="C181" s="13"/>
      <c r="D181" s="184" t="s">
        <v>122</v>
      </c>
      <c r="E181" s="185" t="s">
        <v>1</v>
      </c>
      <c r="F181" s="186" t="s">
        <v>231</v>
      </c>
      <c r="G181" s="13"/>
      <c r="H181" s="187">
        <v>45</v>
      </c>
      <c r="I181" s="188"/>
      <c r="J181" s="13"/>
      <c r="K181" s="13"/>
      <c r="L181" s="183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5" t="s">
        <v>122</v>
      </c>
      <c r="AU181" s="185" t="s">
        <v>80</v>
      </c>
      <c r="AV181" s="13" t="s">
        <v>80</v>
      </c>
      <c r="AW181" s="13" t="s">
        <v>30</v>
      </c>
      <c r="AX181" s="13" t="s">
        <v>78</v>
      </c>
      <c r="AY181" s="185" t="s">
        <v>112</v>
      </c>
    </row>
    <row r="182" s="2" customFormat="1" ht="24.15" customHeight="1">
      <c r="A182" s="35"/>
      <c r="B182" s="163"/>
      <c r="C182" s="164" t="s">
        <v>7</v>
      </c>
      <c r="D182" s="164" t="s">
        <v>114</v>
      </c>
      <c r="E182" s="165" t="s">
        <v>232</v>
      </c>
      <c r="F182" s="166" t="s">
        <v>233</v>
      </c>
      <c r="G182" s="167" t="s">
        <v>229</v>
      </c>
      <c r="H182" s="168">
        <v>45</v>
      </c>
      <c r="I182" s="169"/>
      <c r="J182" s="170">
        <f>ROUND(I182*H182,2)</f>
        <v>0</v>
      </c>
      <c r="K182" s="171"/>
      <c r="L182" s="36"/>
      <c r="M182" s="172" t="s">
        <v>1</v>
      </c>
      <c r="N182" s="173" t="s">
        <v>38</v>
      </c>
      <c r="O182" s="74"/>
      <c r="P182" s="174">
        <f>O182*H182</f>
        <v>0</v>
      </c>
      <c r="Q182" s="174">
        <v>0</v>
      </c>
      <c r="R182" s="174">
        <f>Q182*H182</f>
        <v>0</v>
      </c>
      <c r="S182" s="174">
        <v>0</v>
      </c>
      <c r="T182" s="17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6" t="s">
        <v>118</v>
      </c>
      <c r="AT182" s="176" t="s">
        <v>114</v>
      </c>
      <c r="AU182" s="176" t="s">
        <v>80</v>
      </c>
      <c r="AY182" s="16" t="s">
        <v>112</v>
      </c>
      <c r="BE182" s="177">
        <f>IF(N182="základní",J182,0)</f>
        <v>0</v>
      </c>
      <c r="BF182" s="177">
        <f>IF(N182="snížená",J182,0)</f>
        <v>0</v>
      </c>
      <c r="BG182" s="177">
        <f>IF(N182="zákl. přenesená",J182,0)</f>
        <v>0</v>
      </c>
      <c r="BH182" s="177">
        <f>IF(N182="sníž. přenesená",J182,0)</f>
        <v>0</v>
      </c>
      <c r="BI182" s="177">
        <f>IF(N182="nulová",J182,0)</f>
        <v>0</v>
      </c>
      <c r="BJ182" s="16" t="s">
        <v>78</v>
      </c>
      <c r="BK182" s="177">
        <f>ROUND(I182*H182,2)</f>
        <v>0</v>
      </c>
      <c r="BL182" s="16" t="s">
        <v>118</v>
      </c>
      <c r="BM182" s="176" t="s">
        <v>234</v>
      </c>
    </row>
    <row r="183" s="13" customFormat="1">
      <c r="A183" s="13"/>
      <c r="B183" s="183"/>
      <c r="C183" s="13"/>
      <c r="D183" s="184" t="s">
        <v>122</v>
      </c>
      <c r="E183" s="185" t="s">
        <v>1</v>
      </c>
      <c r="F183" s="186" t="s">
        <v>231</v>
      </c>
      <c r="G183" s="13"/>
      <c r="H183" s="187">
        <v>45</v>
      </c>
      <c r="I183" s="188"/>
      <c r="J183" s="13"/>
      <c r="K183" s="13"/>
      <c r="L183" s="183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5" t="s">
        <v>122</v>
      </c>
      <c r="AU183" s="185" t="s">
        <v>80</v>
      </c>
      <c r="AV183" s="13" t="s">
        <v>80</v>
      </c>
      <c r="AW183" s="13" t="s">
        <v>30</v>
      </c>
      <c r="AX183" s="13" t="s">
        <v>78</v>
      </c>
      <c r="AY183" s="185" t="s">
        <v>112</v>
      </c>
    </row>
    <row r="184" s="2" customFormat="1" ht="33" customHeight="1">
      <c r="A184" s="35"/>
      <c r="B184" s="163"/>
      <c r="C184" s="164" t="s">
        <v>235</v>
      </c>
      <c r="D184" s="164" t="s">
        <v>114</v>
      </c>
      <c r="E184" s="165" t="s">
        <v>236</v>
      </c>
      <c r="F184" s="166" t="s">
        <v>237</v>
      </c>
      <c r="G184" s="167" t="s">
        <v>229</v>
      </c>
      <c r="H184" s="168">
        <v>3.7000000000000002</v>
      </c>
      <c r="I184" s="169"/>
      <c r="J184" s="170">
        <f>ROUND(I184*H184,2)</f>
        <v>0</v>
      </c>
      <c r="K184" s="171"/>
      <c r="L184" s="36"/>
      <c r="M184" s="172" t="s">
        <v>1</v>
      </c>
      <c r="N184" s="173" t="s">
        <v>38</v>
      </c>
      <c r="O184" s="74"/>
      <c r="P184" s="174">
        <f>O184*H184</f>
        <v>0</v>
      </c>
      <c r="Q184" s="174">
        <v>0</v>
      </c>
      <c r="R184" s="174">
        <f>Q184*H184</f>
        <v>0</v>
      </c>
      <c r="S184" s="174">
        <v>0</v>
      </c>
      <c r="T184" s="17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6" t="s">
        <v>118</v>
      </c>
      <c r="AT184" s="176" t="s">
        <v>114</v>
      </c>
      <c r="AU184" s="176" t="s">
        <v>80</v>
      </c>
      <c r="AY184" s="16" t="s">
        <v>112</v>
      </c>
      <c r="BE184" s="177">
        <f>IF(N184="základní",J184,0)</f>
        <v>0</v>
      </c>
      <c r="BF184" s="177">
        <f>IF(N184="snížená",J184,0)</f>
        <v>0</v>
      </c>
      <c r="BG184" s="177">
        <f>IF(N184="zákl. přenesená",J184,0)</f>
        <v>0</v>
      </c>
      <c r="BH184" s="177">
        <f>IF(N184="sníž. přenesená",J184,0)</f>
        <v>0</v>
      </c>
      <c r="BI184" s="177">
        <f>IF(N184="nulová",J184,0)</f>
        <v>0</v>
      </c>
      <c r="BJ184" s="16" t="s">
        <v>78</v>
      </c>
      <c r="BK184" s="177">
        <f>ROUND(I184*H184,2)</f>
        <v>0</v>
      </c>
      <c r="BL184" s="16" t="s">
        <v>118</v>
      </c>
      <c r="BM184" s="176" t="s">
        <v>238</v>
      </c>
    </row>
    <row r="185" s="13" customFormat="1">
      <c r="A185" s="13"/>
      <c r="B185" s="183"/>
      <c r="C185" s="13"/>
      <c r="D185" s="184" t="s">
        <v>122</v>
      </c>
      <c r="E185" s="185" t="s">
        <v>1</v>
      </c>
      <c r="F185" s="186" t="s">
        <v>239</v>
      </c>
      <c r="G185" s="13"/>
      <c r="H185" s="187">
        <v>3.7000000000000002</v>
      </c>
      <c r="I185" s="188"/>
      <c r="J185" s="13"/>
      <c r="K185" s="13"/>
      <c r="L185" s="183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5" t="s">
        <v>122</v>
      </c>
      <c r="AU185" s="185" t="s">
        <v>80</v>
      </c>
      <c r="AV185" s="13" t="s">
        <v>80</v>
      </c>
      <c r="AW185" s="13" t="s">
        <v>30</v>
      </c>
      <c r="AX185" s="13" t="s">
        <v>78</v>
      </c>
      <c r="AY185" s="185" t="s">
        <v>112</v>
      </c>
    </row>
    <row r="186" s="2" customFormat="1" ht="24.15" customHeight="1">
      <c r="A186" s="35"/>
      <c r="B186" s="163"/>
      <c r="C186" s="164" t="s">
        <v>240</v>
      </c>
      <c r="D186" s="164" t="s">
        <v>114</v>
      </c>
      <c r="E186" s="165" t="s">
        <v>241</v>
      </c>
      <c r="F186" s="166" t="s">
        <v>242</v>
      </c>
      <c r="G186" s="167" t="s">
        <v>229</v>
      </c>
      <c r="H186" s="168">
        <v>32</v>
      </c>
      <c r="I186" s="169"/>
      <c r="J186" s="170">
        <f>ROUND(I186*H186,2)</f>
        <v>0</v>
      </c>
      <c r="K186" s="171"/>
      <c r="L186" s="36"/>
      <c r="M186" s="172" t="s">
        <v>1</v>
      </c>
      <c r="N186" s="173" t="s">
        <v>38</v>
      </c>
      <c r="O186" s="74"/>
      <c r="P186" s="174">
        <f>O186*H186</f>
        <v>0</v>
      </c>
      <c r="Q186" s="174">
        <v>0</v>
      </c>
      <c r="R186" s="174">
        <f>Q186*H186</f>
        <v>0</v>
      </c>
      <c r="S186" s="174">
        <v>0</v>
      </c>
      <c r="T186" s="17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6" t="s">
        <v>118</v>
      </c>
      <c r="AT186" s="176" t="s">
        <v>114</v>
      </c>
      <c r="AU186" s="176" t="s">
        <v>80</v>
      </c>
      <c r="AY186" s="16" t="s">
        <v>112</v>
      </c>
      <c r="BE186" s="177">
        <f>IF(N186="základní",J186,0)</f>
        <v>0</v>
      </c>
      <c r="BF186" s="177">
        <f>IF(N186="snížená",J186,0)</f>
        <v>0</v>
      </c>
      <c r="BG186" s="177">
        <f>IF(N186="zákl. přenesená",J186,0)</f>
        <v>0</v>
      </c>
      <c r="BH186" s="177">
        <f>IF(N186="sníž. přenesená",J186,0)</f>
        <v>0</v>
      </c>
      <c r="BI186" s="177">
        <f>IF(N186="nulová",J186,0)</f>
        <v>0</v>
      </c>
      <c r="BJ186" s="16" t="s">
        <v>78</v>
      </c>
      <c r="BK186" s="177">
        <f>ROUND(I186*H186,2)</f>
        <v>0</v>
      </c>
      <c r="BL186" s="16" t="s">
        <v>118</v>
      </c>
      <c r="BM186" s="176" t="s">
        <v>243</v>
      </c>
    </row>
    <row r="187" s="13" customFormat="1">
      <c r="A187" s="13"/>
      <c r="B187" s="183"/>
      <c r="C187" s="13"/>
      <c r="D187" s="184" t="s">
        <v>122</v>
      </c>
      <c r="E187" s="185" t="s">
        <v>1</v>
      </c>
      <c r="F187" s="186" t="s">
        <v>244</v>
      </c>
      <c r="G187" s="13"/>
      <c r="H187" s="187">
        <v>32</v>
      </c>
      <c r="I187" s="188"/>
      <c r="J187" s="13"/>
      <c r="K187" s="13"/>
      <c r="L187" s="183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5" t="s">
        <v>122</v>
      </c>
      <c r="AU187" s="185" t="s">
        <v>80</v>
      </c>
      <c r="AV187" s="13" t="s">
        <v>80</v>
      </c>
      <c r="AW187" s="13" t="s">
        <v>30</v>
      </c>
      <c r="AX187" s="13" t="s">
        <v>78</v>
      </c>
      <c r="AY187" s="185" t="s">
        <v>112</v>
      </c>
    </row>
    <row r="188" s="2" customFormat="1" ht="37.8" customHeight="1">
      <c r="A188" s="35"/>
      <c r="B188" s="163"/>
      <c r="C188" s="164" t="s">
        <v>245</v>
      </c>
      <c r="D188" s="164" t="s">
        <v>114</v>
      </c>
      <c r="E188" s="165" t="s">
        <v>246</v>
      </c>
      <c r="F188" s="166" t="s">
        <v>247</v>
      </c>
      <c r="G188" s="167" t="s">
        <v>229</v>
      </c>
      <c r="H188" s="168">
        <v>9.3000000000000007</v>
      </c>
      <c r="I188" s="169"/>
      <c r="J188" s="170">
        <f>ROUND(I188*H188,2)</f>
        <v>0</v>
      </c>
      <c r="K188" s="171"/>
      <c r="L188" s="36"/>
      <c r="M188" s="172" t="s">
        <v>1</v>
      </c>
      <c r="N188" s="173" t="s">
        <v>38</v>
      </c>
      <c r="O188" s="74"/>
      <c r="P188" s="174">
        <f>O188*H188</f>
        <v>0</v>
      </c>
      <c r="Q188" s="174">
        <v>0</v>
      </c>
      <c r="R188" s="174">
        <f>Q188*H188</f>
        <v>0</v>
      </c>
      <c r="S188" s="174">
        <v>0</v>
      </c>
      <c r="T188" s="17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6" t="s">
        <v>118</v>
      </c>
      <c r="AT188" s="176" t="s">
        <v>114</v>
      </c>
      <c r="AU188" s="176" t="s">
        <v>80</v>
      </c>
      <c r="AY188" s="16" t="s">
        <v>112</v>
      </c>
      <c r="BE188" s="177">
        <f>IF(N188="základní",J188,0)</f>
        <v>0</v>
      </c>
      <c r="BF188" s="177">
        <f>IF(N188="snížená",J188,0)</f>
        <v>0</v>
      </c>
      <c r="BG188" s="177">
        <f>IF(N188="zákl. přenesená",J188,0)</f>
        <v>0</v>
      </c>
      <c r="BH188" s="177">
        <f>IF(N188="sníž. přenesená",J188,0)</f>
        <v>0</v>
      </c>
      <c r="BI188" s="177">
        <f>IF(N188="nulová",J188,0)</f>
        <v>0</v>
      </c>
      <c r="BJ188" s="16" t="s">
        <v>78</v>
      </c>
      <c r="BK188" s="177">
        <f>ROUND(I188*H188,2)</f>
        <v>0</v>
      </c>
      <c r="BL188" s="16" t="s">
        <v>118</v>
      </c>
      <c r="BM188" s="176" t="s">
        <v>248</v>
      </c>
    </row>
    <row r="189" s="2" customFormat="1">
      <c r="A189" s="35"/>
      <c r="B189" s="36"/>
      <c r="C189" s="35"/>
      <c r="D189" s="178" t="s">
        <v>120</v>
      </c>
      <c r="E189" s="35"/>
      <c r="F189" s="179" t="s">
        <v>249</v>
      </c>
      <c r="G189" s="35"/>
      <c r="H189" s="35"/>
      <c r="I189" s="180"/>
      <c r="J189" s="35"/>
      <c r="K189" s="35"/>
      <c r="L189" s="36"/>
      <c r="M189" s="181"/>
      <c r="N189" s="182"/>
      <c r="O189" s="74"/>
      <c r="P189" s="74"/>
      <c r="Q189" s="74"/>
      <c r="R189" s="74"/>
      <c r="S189" s="74"/>
      <c r="T189" s="7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6" t="s">
        <v>120</v>
      </c>
      <c r="AU189" s="16" t="s">
        <v>80</v>
      </c>
    </row>
    <row r="190" s="13" customFormat="1">
      <c r="A190" s="13"/>
      <c r="B190" s="183"/>
      <c r="C190" s="13"/>
      <c r="D190" s="184" t="s">
        <v>122</v>
      </c>
      <c r="E190" s="185" t="s">
        <v>1</v>
      </c>
      <c r="F190" s="186" t="s">
        <v>250</v>
      </c>
      <c r="G190" s="13"/>
      <c r="H190" s="187">
        <v>9.3000000000000007</v>
      </c>
      <c r="I190" s="188"/>
      <c r="J190" s="13"/>
      <c r="K190" s="13"/>
      <c r="L190" s="183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5" t="s">
        <v>122</v>
      </c>
      <c r="AU190" s="185" t="s">
        <v>80</v>
      </c>
      <c r="AV190" s="13" t="s">
        <v>80</v>
      </c>
      <c r="AW190" s="13" t="s">
        <v>30</v>
      </c>
      <c r="AX190" s="13" t="s">
        <v>78</v>
      </c>
      <c r="AY190" s="185" t="s">
        <v>112</v>
      </c>
    </row>
    <row r="191" s="12" customFormat="1" ht="25.92" customHeight="1">
      <c r="A191" s="12"/>
      <c r="B191" s="150"/>
      <c r="C191" s="12"/>
      <c r="D191" s="151" t="s">
        <v>72</v>
      </c>
      <c r="E191" s="152" t="s">
        <v>251</v>
      </c>
      <c r="F191" s="152" t="s">
        <v>252</v>
      </c>
      <c r="G191" s="12"/>
      <c r="H191" s="12"/>
      <c r="I191" s="153"/>
      <c r="J191" s="154">
        <f>BK191</f>
        <v>0</v>
      </c>
      <c r="K191" s="12"/>
      <c r="L191" s="150"/>
      <c r="M191" s="155"/>
      <c r="N191" s="156"/>
      <c r="O191" s="156"/>
      <c r="P191" s="157">
        <f>P192+P197+P200+P202</f>
        <v>0</v>
      </c>
      <c r="Q191" s="156"/>
      <c r="R191" s="157">
        <f>R192+R197+R200+R202</f>
        <v>0.027720000000000002</v>
      </c>
      <c r="S191" s="156"/>
      <c r="T191" s="158">
        <f>T192+T197+T200+T202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1" t="s">
        <v>142</v>
      </c>
      <c r="AT191" s="159" t="s">
        <v>72</v>
      </c>
      <c r="AU191" s="159" t="s">
        <v>73</v>
      </c>
      <c r="AY191" s="151" t="s">
        <v>112</v>
      </c>
      <c r="BK191" s="160">
        <f>BK192+BK197+BK200+BK202</f>
        <v>0</v>
      </c>
    </row>
    <row r="192" s="12" customFormat="1" ht="22.8" customHeight="1">
      <c r="A192" s="12"/>
      <c r="B192" s="150"/>
      <c r="C192" s="12"/>
      <c r="D192" s="151" t="s">
        <v>72</v>
      </c>
      <c r="E192" s="161" t="s">
        <v>253</v>
      </c>
      <c r="F192" s="161" t="s">
        <v>254</v>
      </c>
      <c r="G192" s="12"/>
      <c r="H192" s="12"/>
      <c r="I192" s="153"/>
      <c r="J192" s="162">
        <f>BK192</f>
        <v>0</v>
      </c>
      <c r="K192" s="12"/>
      <c r="L192" s="150"/>
      <c r="M192" s="155"/>
      <c r="N192" s="156"/>
      <c r="O192" s="156"/>
      <c r="P192" s="157">
        <f>SUM(P193:P196)</f>
        <v>0</v>
      </c>
      <c r="Q192" s="156"/>
      <c r="R192" s="157">
        <f>SUM(R193:R196)</f>
        <v>0</v>
      </c>
      <c r="S192" s="156"/>
      <c r="T192" s="158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1" t="s">
        <v>142</v>
      </c>
      <c r="AT192" s="159" t="s">
        <v>72</v>
      </c>
      <c r="AU192" s="159" t="s">
        <v>78</v>
      </c>
      <c r="AY192" s="151" t="s">
        <v>112</v>
      </c>
      <c r="BK192" s="160">
        <f>SUM(BK193:BK196)</f>
        <v>0</v>
      </c>
    </row>
    <row r="193" s="2" customFormat="1" ht="16.5" customHeight="1">
      <c r="A193" s="35"/>
      <c r="B193" s="163"/>
      <c r="C193" s="164" t="s">
        <v>255</v>
      </c>
      <c r="D193" s="164" t="s">
        <v>114</v>
      </c>
      <c r="E193" s="165" t="s">
        <v>256</v>
      </c>
      <c r="F193" s="166" t="s">
        <v>257</v>
      </c>
      <c r="G193" s="167" t="s">
        <v>258</v>
      </c>
      <c r="H193" s="168">
        <v>1</v>
      </c>
      <c r="I193" s="169"/>
      <c r="J193" s="170">
        <f>ROUND(I193*H193,2)</f>
        <v>0</v>
      </c>
      <c r="K193" s="171"/>
      <c r="L193" s="36"/>
      <c r="M193" s="172" t="s">
        <v>1</v>
      </c>
      <c r="N193" s="173" t="s">
        <v>38</v>
      </c>
      <c r="O193" s="74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6" t="s">
        <v>259</v>
      </c>
      <c r="AT193" s="176" t="s">
        <v>114</v>
      </c>
      <c r="AU193" s="176" t="s">
        <v>80</v>
      </c>
      <c r="AY193" s="16" t="s">
        <v>112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6" t="s">
        <v>78</v>
      </c>
      <c r="BK193" s="177">
        <f>ROUND(I193*H193,2)</f>
        <v>0</v>
      </c>
      <c r="BL193" s="16" t="s">
        <v>259</v>
      </c>
      <c r="BM193" s="176" t="s">
        <v>260</v>
      </c>
    </row>
    <row r="194" s="2" customFormat="1" ht="16.5" customHeight="1">
      <c r="A194" s="35"/>
      <c r="B194" s="163"/>
      <c r="C194" s="164" t="s">
        <v>261</v>
      </c>
      <c r="D194" s="164" t="s">
        <v>114</v>
      </c>
      <c r="E194" s="165" t="s">
        <v>262</v>
      </c>
      <c r="F194" s="166" t="s">
        <v>263</v>
      </c>
      <c r="G194" s="167" t="s">
        <v>258</v>
      </c>
      <c r="H194" s="168">
        <v>1</v>
      </c>
      <c r="I194" s="169"/>
      <c r="J194" s="170">
        <f>ROUND(I194*H194,2)</f>
        <v>0</v>
      </c>
      <c r="K194" s="171"/>
      <c r="L194" s="36"/>
      <c r="M194" s="172" t="s">
        <v>1</v>
      </c>
      <c r="N194" s="173" t="s">
        <v>38</v>
      </c>
      <c r="O194" s="74"/>
      <c r="P194" s="174">
        <f>O194*H194</f>
        <v>0</v>
      </c>
      <c r="Q194" s="174">
        <v>0</v>
      </c>
      <c r="R194" s="174">
        <f>Q194*H194</f>
        <v>0</v>
      </c>
      <c r="S194" s="174">
        <v>0</v>
      </c>
      <c r="T194" s="175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6" t="s">
        <v>259</v>
      </c>
      <c r="AT194" s="176" t="s">
        <v>114</v>
      </c>
      <c r="AU194" s="176" t="s">
        <v>80</v>
      </c>
      <c r="AY194" s="16" t="s">
        <v>112</v>
      </c>
      <c r="BE194" s="177">
        <f>IF(N194="základní",J194,0)</f>
        <v>0</v>
      </c>
      <c r="BF194" s="177">
        <f>IF(N194="snížená",J194,0)</f>
        <v>0</v>
      </c>
      <c r="BG194" s="177">
        <f>IF(N194="zákl. přenesená",J194,0)</f>
        <v>0</v>
      </c>
      <c r="BH194" s="177">
        <f>IF(N194="sníž. přenesená",J194,0)</f>
        <v>0</v>
      </c>
      <c r="BI194" s="177">
        <f>IF(N194="nulová",J194,0)</f>
        <v>0</v>
      </c>
      <c r="BJ194" s="16" t="s">
        <v>78</v>
      </c>
      <c r="BK194" s="177">
        <f>ROUND(I194*H194,2)</f>
        <v>0</v>
      </c>
      <c r="BL194" s="16" t="s">
        <v>259</v>
      </c>
      <c r="BM194" s="176" t="s">
        <v>264</v>
      </c>
    </row>
    <row r="195" s="2" customFormat="1" ht="16.5" customHeight="1">
      <c r="A195" s="35"/>
      <c r="B195" s="163"/>
      <c r="C195" s="164" t="s">
        <v>265</v>
      </c>
      <c r="D195" s="164" t="s">
        <v>114</v>
      </c>
      <c r="E195" s="165" t="s">
        <v>266</v>
      </c>
      <c r="F195" s="166" t="s">
        <v>267</v>
      </c>
      <c r="G195" s="167" t="s">
        <v>258</v>
      </c>
      <c r="H195" s="168">
        <v>1</v>
      </c>
      <c r="I195" s="169"/>
      <c r="J195" s="170">
        <f>ROUND(I195*H195,2)</f>
        <v>0</v>
      </c>
      <c r="K195" s="171"/>
      <c r="L195" s="36"/>
      <c r="M195" s="172" t="s">
        <v>1</v>
      </c>
      <c r="N195" s="173" t="s">
        <v>38</v>
      </c>
      <c r="O195" s="74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6" t="s">
        <v>259</v>
      </c>
      <c r="AT195" s="176" t="s">
        <v>114</v>
      </c>
      <c r="AU195" s="176" t="s">
        <v>80</v>
      </c>
      <c r="AY195" s="16" t="s">
        <v>112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6" t="s">
        <v>78</v>
      </c>
      <c r="BK195" s="177">
        <f>ROUND(I195*H195,2)</f>
        <v>0</v>
      </c>
      <c r="BL195" s="16" t="s">
        <v>259</v>
      </c>
      <c r="BM195" s="176" t="s">
        <v>268</v>
      </c>
    </row>
    <row r="196" s="2" customFormat="1" ht="16.5" customHeight="1">
      <c r="A196" s="35"/>
      <c r="B196" s="163"/>
      <c r="C196" s="164" t="s">
        <v>269</v>
      </c>
      <c r="D196" s="164" t="s">
        <v>114</v>
      </c>
      <c r="E196" s="165" t="s">
        <v>270</v>
      </c>
      <c r="F196" s="166" t="s">
        <v>271</v>
      </c>
      <c r="G196" s="167" t="s">
        <v>258</v>
      </c>
      <c r="H196" s="168">
        <v>1</v>
      </c>
      <c r="I196" s="169"/>
      <c r="J196" s="170">
        <f>ROUND(I196*H196,2)</f>
        <v>0</v>
      </c>
      <c r="K196" s="171"/>
      <c r="L196" s="36"/>
      <c r="M196" s="172" t="s">
        <v>1</v>
      </c>
      <c r="N196" s="173" t="s">
        <v>38</v>
      </c>
      <c r="O196" s="74"/>
      <c r="P196" s="174">
        <f>O196*H196</f>
        <v>0</v>
      </c>
      <c r="Q196" s="174">
        <v>0</v>
      </c>
      <c r="R196" s="174">
        <f>Q196*H196</f>
        <v>0</v>
      </c>
      <c r="S196" s="174">
        <v>0</v>
      </c>
      <c r="T196" s="175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6" t="s">
        <v>259</v>
      </c>
      <c r="AT196" s="176" t="s">
        <v>114</v>
      </c>
      <c r="AU196" s="176" t="s">
        <v>80</v>
      </c>
      <c r="AY196" s="16" t="s">
        <v>112</v>
      </c>
      <c r="BE196" s="177">
        <f>IF(N196="základní",J196,0)</f>
        <v>0</v>
      </c>
      <c r="BF196" s="177">
        <f>IF(N196="snížená",J196,0)</f>
        <v>0</v>
      </c>
      <c r="BG196" s="177">
        <f>IF(N196="zákl. přenesená",J196,0)</f>
        <v>0</v>
      </c>
      <c r="BH196" s="177">
        <f>IF(N196="sníž. přenesená",J196,0)</f>
        <v>0</v>
      </c>
      <c r="BI196" s="177">
        <f>IF(N196="nulová",J196,0)</f>
        <v>0</v>
      </c>
      <c r="BJ196" s="16" t="s">
        <v>78</v>
      </c>
      <c r="BK196" s="177">
        <f>ROUND(I196*H196,2)</f>
        <v>0</v>
      </c>
      <c r="BL196" s="16" t="s">
        <v>259</v>
      </c>
      <c r="BM196" s="176" t="s">
        <v>272</v>
      </c>
    </row>
    <row r="197" s="12" customFormat="1" ht="22.8" customHeight="1">
      <c r="A197" s="12"/>
      <c r="B197" s="150"/>
      <c r="C197" s="12"/>
      <c r="D197" s="151" t="s">
        <v>72</v>
      </c>
      <c r="E197" s="161" t="s">
        <v>273</v>
      </c>
      <c r="F197" s="161" t="s">
        <v>274</v>
      </c>
      <c r="G197" s="12"/>
      <c r="H197" s="12"/>
      <c r="I197" s="153"/>
      <c r="J197" s="162">
        <f>BK197</f>
        <v>0</v>
      </c>
      <c r="K197" s="12"/>
      <c r="L197" s="150"/>
      <c r="M197" s="155"/>
      <c r="N197" s="156"/>
      <c r="O197" s="156"/>
      <c r="P197" s="157">
        <f>SUM(P198:P199)</f>
        <v>0</v>
      </c>
      <c r="Q197" s="156"/>
      <c r="R197" s="157">
        <f>SUM(R198:R199)</f>
        <v>0</v>
      </c>
      <c r="S197" s="156"/>
      <c r="T197" s="158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1" t="s">
        <v>142</v>
      </c>
      <c r="AT197" s="159" t="s">
        <v>72</v>
      </c>
      <c r="AU197" s="159" t="s">
        <v>78</v>
      </c>
      <c r="AY197" s="151" t="s">
        <v>112</v>
      </c>
      <c r="BK197" s="160">
        <f>SUM(BK198:BK199)</f>
        <v>0</v>
      </c>
    </row>
    <row r="198" s="2" customFormat="1" ht="16.5" customHeight="1">
      <c r="A198" s="35"/>
      <c r="B198" s="163"/>
      <c r="C198" s="164" t="s">
        <v>275</v>
      </c>
      <c r="D198" s="164" t="s">
        <v>114</v>
      </c>
      <c r="E198" s="165" t="s">
        <v>276</v>
      </c>
      <c r="F198" s="166" t="s">
        <v>274</v>
      </c>
      <c r="G198" s="167" t="s">
        <v>277</v>
      </c>
      <c r="H198" s="168">
        <v>1</v>
      </c>
      <c r="I198" s="169"/>
      <c r="J198" s="170">
        <f>ROUND(I198*H198,2)</f>
        <v>0</v>
      </c>
      <c r="K198" s="171"/>
      <c r="L198" s="36"/>
      <c r="M198" s="172" t="s">
        <v>1</v>
      </c>
      <c r="N198" s="173" t="s">
        <v>38</v>
      </c>
      <c r="O198" s="74"/>
      <c r="P198" s="174">
        <f>O198*H198</f>
        <v>0</v>
      </c>
      <c r="Q198" s="174">
        <v>0</v>
      </c>
      <c r="R198" s="174">
        <f>Q198*H198</f>
        <v>0</v>
      </c>
      <c r="S198" s="174">
        <v>0</v>
      </c>
      <c r="T198" s="175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6" t="s">
        <v>259</v>
      </c>
      <c r="AT198" s="176" t="s">
        <v>114</v>
      </c>
      <c r="AU198" s="176" t="s">
        <v>80</v>
      </c>
      <c r="AY198" s="16" t="s">
        <v>112</v>
      </c>
      <c r="BE198" s="177">
        <f>IF(N198="základní",J198,0)</f>
        <v>0</v>
      </c>
      <c r="BF198" s="177">
        <f>IF(N198="snížená",J198,0)</f>
        <v>0</v>
      </c>
      <c r="BG198" s="177">
        <f>IF(N198="zákl. přenesená",J198,0)</f>
        <v>0</v>
      </c>
      <c r="BH198" s="177">
        <f>IF(N198="sníž. přenesená",J198,0)</f>
        <v>0</v>
      </c>
      <c r="BI198" s="177">
        <f>IF(N198="nulová",J198,0)</f>
        <v>0</v>
      </c>
      <c r="BJ198" s="16" t="s">
        <v>78</v>
      </c>
      <c r="BK198" s="177">
        <f>ROUND(I198*H198,2)</f>
        <v>0</v>
      </c>
      <c r="BL198" s="16" t="s">
        <v>259</v>
      </c>
      <c r="BM198" s="176" t="s">
        <v>278</v>
      </c>
    </row>
    <row r="199" s="2" customFormat="1" ht="16.5" customHeight="1">
      <c r="A199" s="35"/>
      <c r="B199" s="163"/>
      <c r="C199" s="164" t="s">
        <v>279</v>
      </c>
      <c r="D199" s="164" t="s">
        <v>114</v>
      </c>
      <c r="E199" s="165" t="s">
        <v>280</v>
      </c>
      <c r="F199" s="166" t="s">
        <v>281</v>
      </c>
      <c r="G199" s="167" t="s">
        <v>258</v>
      </c>
      <c r="H199" s="168">
        <v>1</v>
      </c>
      <c r="I199" s="169"/>
      <c r="J199" s="170">
        <f>ROUND(I199*H199,2)</f>
        <v>0</v>
      </c>
      <c r="K199" s="171"/>
      <c r="L199" s="36"/>
      <c r="M199" s="172" t="s">
        <v>1</v>
      </c>
      <c r="N199" s="173" t="s">
        <v>38</v>
      </c>
      <c r="O199" s="74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76" t="s">
        <v>259</v>
      </c>
      <c r="AT199" s="176" t="s">
        <v>114</v>
      </c>
      <c r="AU199" s="176" t="s">
        <v>80</v>
      </c>
      <c r="AY199" s="16" t="s">
        <v>112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6" t="s">
        <v>78</v>
      </c>
      <c r="BK199" s="177">
        <f>ROUND(I199*H199,2)</f>
        <v>0</v>
      </c>
      <c r="BL199" s="16" t="s">
        <v>259</v>
      </c>
      <c r="BM199" s="176" t="s">
        <v>282</v>
      </c>
    </row>
    <row r="200" s="12" customFormat="1" ht="22.8" customHeight="1">
      <c r="A200" s="12"/>
      <c r="B200" s="150"/>
      <c r="C200" s="12"/>
      <c r="D200" s="151" t="s">
        <v>72</v>
      </c>
      <c r="E200" s="161" t="s">
        <v>283</v>
      </c>
      <c r="F200" s="161" t="s">
        <v>284</v>
      </c>
      <c r="G200" s="12"/>
      <c r="H200" s="12"/>
      <c r="I200" s="153"/>
      <c r="J200" s="162">
        <f>BK200</f>
        <v>0</v>
      </c>
      <c r="K200" s="12"/>
      <c r="L200" s="150"/>
      <c r="M200" s="155"/>
      <c r="N200" s="156"/>
      <c r="O200" s="156"/>
      <c r="P200" s="157">
        <f>P201</f>
        <v>0</v>
      </c>
      <c r="Q200" s="156"/>
      <c r="R200" s="157">
        <f>R201</f>
        <v>0</v>
      </c>
      <c r="S200" s="156"/>
      <c r="T200" s="15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51" t="s">
        <v>142</v>
      </c>
      <c r="AT200" s="159" t="s">
        <v>72</v>
      </c>
      <c r="AU200" s="159" t="s">
        <v>78</v>
      </c>
      <c r="AY200" s="151" t="s">
        <v>112</v>
      </c>
      <c r="BK200" s="160">
        <f>BK201</f>
        <v>0</v>
      </c>
    </row>
    <row r="201" s="2" customFormat="1" ht="16.5" customHeight="1">
      <c r="A201" s="35"/>
      <c r="B201" s="163"/>
      <c r="C201" s="164" t="s">
        <v>285</v>
      </c>
      <c r="D201" s="164" t="s">
        <v>114</v>
      </c>
      <c r="E201" s="165" t="s">
        <v>286</v>
      </c>
      <c r="F201" s="166" t="s">
        <v>287</v>
      </c>
      <c r="G201" s="167" t="s">
        <v>258</v>
      </c>
      <c r="H201" s="168">
        <v>2</v>
      </c>
      <c r="I201" s="169"/>
      <c r="J201" s="170">
        <f>ROUND(I201*H201,2)</f>
        <v>0</v>
      </c>
      <c r="K201" s="171"/>
      <c r="L201" s="36"/>
      <c r="M201" s="172" t="s">
        <v>1</v>
      </c>
      <c r="N201" s="173" t="s">
        <v>38</v>
      </c>
      <c r="O201" s="74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6" t="s">
        <v>259</v>
      </c>
      <c r="AT201" s="176" t="s">
        <v>114</v>
      </c>
      <c r="AU201" s="176" t="s">
        <v>80</v>
      </c>
      <c r="AY201" s="16" t="s">
        <v>112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6" t="s">
        <v>78</v>
      </c>
      <c r="BK201" s="177">
        <f>ROUND(I201*H201,2)</f>
        <v>0</v>
      </c>
      <c r="BL201" s="16" t="s">
        <v>259</v>
      </c>
      <c r="BM201" s="176" t="s">
        <v>288</v>
      </c>
    </row>
    <row r="202" s="12" customFormat="1" ht="22.8" customHeight="1">
      <c r="A202" s="12"/>
      <c r="B202" s="150"/>
      <c r="C202" s="12"/>
      <c r="D202" s="151" t="s">
        <v>72</v>
      </c>
      <c r="E202" s="161" t="s">
        <v>289</v>
      </c>
      <c r="F202" s="161" t="s">
        <v>290</v>
      </c>
      <c r="G202" s="12"/>
      <c r="H202" s="12"/>
      <c r="I202" s="153"/>
      <c r="J202" s="162">
        <f>BK202</f>
        <v>0</v>
      </c>
      <c r="K202" s="12"/>
      <c r="L202" s="150"/>
      <c r="M202" s="155"/>
      <c r="N202" s="156"/>
      <c r="O202" s="156"/>
      <c r="P202" s="157">
        <f>SUM(P203:P204)</f>
        <v>0</v>
      </c>
      <c r="Q202" s="156"/>
      <c r="R202" s="157">
        <f>SUM(R203:R204)</f>
        <v>0.027720000000000002</v>
      </c>
      <c r="S202" s="156"/>
      <c r="T202" s="158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1" t="s">
        <v>142</v>
      </c>
      <c r="AT202" s="159" t="s">
        <v>72</v>
      </c>
      <c r="AU202" s="159" t="s">
        <v>78</v>
      </c>
      <c r="AY202" s="151" t="s">
        <v>112</v>
      </c>
      <c r="BK202" s="160">
        <f>SUM(BK203:BK204)</f>
        <v>0</v>
      </c>
    </row>
    <row r="203" s="2" customFormat="1" ht="16.5" customHeight="1">
      <c r="A203" s="35"/>
      <c r="B203" s="163"/>
      <c r="C203" s="164" t="s">
        <v>129</v>
      </c>
      <c r="D203" s="164" t="s">
        <v>114</v>
      </c>
      <c r="E203" s="165" t="s">
        <v>291</v>
      </c>
      <c r="F203" s="166" t="s">
        <v>292</v>
      </c>
      <c r="G203" s="167" t="s">
        <v>117</v>
      </c>
      <c r="H203" s="168">
        <v>2</v>
      </c>
      <c r="I203" s="169"/>
      <c r="J203" s="170">
        <f>ROUND(I203*H203,2)</f>
        <v>0</v>
      </c>
      <c r="K203" s="171"/>
      <c r="L203" s="36"/>
      <c r="M203" s="172" t="s">
        <v>1</v>
      </c>
      <c r="N203" s="173" t="s">
        <v>38</v>
      </c>
      <c r="O203" s="74"/>
      <c r="P203" s="174">
        <f>O203*H203</f>
        <v>0</v>
      </c>
      <c r="Q203" s="174">
        <v>0.013860000000000001</v>
      </c>
      <c r="R203" s="174">
        <f>Q203*H203</f>
        <v>0.027720000000000002</v>
      </c>
      <c r="S203" s="174">
        <v>0</v>
      </c>
      <c r="T203" s="175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6" t="s">
        <v>118</v>
      </c>
      <c r="AT203" s="176" t="s">
        <v>114</v>
      </c>
      <c r="AU203" s="176" t="s">
        <v>80</v>
      </c>
      <c r="AY203" s="16" t="s">
        <v>112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6" t="s">
        <v>78</v>
      </c>
      <c r="BK203" s="177">
        <f>ROUND(I203*H203,2)</f>
        <v>0</v>
      </c>
      <c r="BL203" s="16" t="s">
        <v>118</v>
      </c>
      <c r="BM203" s="176" t="s">
        <v>293</v>
      </c>
    </row>
    <row r="204" s="2" customFormat="1" ht="16.5" customHeight="1">
      <c r="A204" s="35"/>
      <c r="B204" s="163"/>
      <c r="C204" s="164" t="s">
        <v>294</v>
      </c>
      <c r="D204" s="164" t="s">
        <v>114</v>
      </c>
      <c r="E204" s="165" t="s">
        <v>295</v>
      </c>
      <c r="F204" s="166" t="s">
        <v>296</v>
      </c>
      <c r="G204" s="167" t="s">
        <v>297</v>
      </c>
      <c r="H204" s="168">
        <v>1</v>
      </c>
      <c r="I204" s="169"/>
      <c r="J204" s="170">
        <f>ROUND(I204*H204,2)</f>
        <v>0</v>
      </c>
      <c r="K204" s="171"/>
      <c r="L204" s="36"/>
      <c r="M204" s="204" t="s">
        <v>1</v>
      </c>
      <c r="N204" s="205" t="s">
        <v>38</v>
      </c>
      <c r="O204" s="206"/>
      <c r="P204" s="207">
        <f>O204*H204</f>
        <v>0</v>
      </c>
      <c r="Q204" s="207">
        <v>0</v>
      </c>
      <c r="R204" s="207">
        <f>Q204*H204</f>
        <v>0</v>
      </c>
      <c r="S204" s="207">
        <v>0</v>
      </c>
      <c r="T204" s="208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6" t="s">
        <v>118</v>
      </c>
      <c r="AT204" s="176" t="s">
        <v>114</v>
      </c>
      <c r="AU204" s="176" t="s">
        <v>80</v>
      </c>
      <c r="AY204" s="16" t="s">
        <v>112</v>
      </c>
      <c r="BE204" s="177">
        <f>IF(N204="základní",J204,0)</f>
        <v>0</v>
      </c>
      <c r="BF204" s="177">
        <f>IF(N204="snížená",J204,0)</f>
        <v>0</v>
      </c>
      <c r="BG204" s="177">
        <f>IF(N204="zákl. přenesená",J204,0)</f>
        <v>0</v>
      </c>
      <c r="BH204" s="177">
        <f>IF(N204="sníž. přenesená",J204,0)</f>
        <v>0</v>
      </c>
      <c r="BI204" s="177">
        <f>IF(N204="nulová",J204,0)</f>
        <v>0</v>
      </c>
      <c r="BJ204" s="16" t="s">
        <v>78</v>
      </c>
      <c r="BK204" s="177">
        <f>ROUND(I204*H204,2)</f>
        <v>0</v>
      </c>
      <c r="BL204" s="16" t="s">
        <v>118</v>
      </c>
      <c r="BM204" s="176" t="s">
        <v>298</v>
      </c>
    </row>
    <row r="205" s="2" customFormat="1" ht="6.96" customHeight="1">
      <c r="A205" s="35"/>
      <c r="B205" s="57"/>
      <c r="C205" s="58"/>
      <c r="D205" s="58"/>
      <c r="E205" s="58"/>
      <c r="F205" s="58"/>
      <c r="G205" s="58"/>
      <c r="H205" s="58"/>
      <c r="I205" s="58"/>
      <c r="J205" s="58"/>
      <c r="K205" s="58"/>
      <c r="L205" s="36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autoFilter ref="C121:K204"/>
  <mergeCells count="6">
    <mergeCell ref="E7:H7"/>
    <mergeCell ref="E16:H16"/>
    <mergeCell ref="E25:H25"/>
    <mergeCell ref="E85:H85"/>
    <mergeCell ref="E114:H114"/>
    <mergeCell ref="L2:V2"/>
  </mergeCells>
  <hyperlinks>
    <hyperlink ref="F126" r:id="rId1" display="https://podminky.urs.cz/item/CS_URS_2021_02/113154124"/>
    <hyperlink ref="F129" r:id="rId2" display="https://podminky.urs.cz/item/CS_URS_2022_02/113201112"/>
    <hyperlink ref="F132" r:id="rId3" display="https://podminky.urs.cz/item/CS_URS_2021_02/121151103"/>
    <hyperlink ref="F135" r:id="rId4" display="https://podminky.urs.cz/item/CS_URS_2021_02/122351101"/>
    <hyperlink ref="F138" r:id="rId5" display="https://podminky.urs.cz/item/CS_URS_2021_02/181152302"/>
    <hyperlink ref="F141" r:id="rId6" display="https://podminky.urs.cz/item/CS_URS_2021_01/181351003"/>
    <hyperlink ref="F151" r:id="rId7" display="https://podminky.urs.cz/item/CS_URS_2021_02/564861111"/>
    <hyperlink ref="F154" r:id="rId8" display="https://podminky.urs.cz/item/CS_URS_2021_02/596211210"/>
    <hyperlink ref="F162" r:id="rId9" display="https://podminky.urs.cz/item/CS_URS_2021_02/916131213"/>
    <hyperlink ref="F167" r:id="rId10" display="https://podminky.urs.cz/item/CS_URS_2021_02/916231213"/>
    <hyperlink ref="F172" r:id="rId11" display="https://podminky.urs.cz/item/CS_URS_2022_01/919112213"/>
    <hyperlink ref="F175" r:id="rId12" display="https://podminky.urs.cz/item/CS_URS_2022_01/919122112"/>
    <hyperlink ref="F189" r:id="rId13" display="https://podminky.urs.cz/item/CS_URS_2023_01/997221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2023-02-16T11:36:33Z</dcterms:created>
  <dcterms:modified xsi:type="dcterms:W3CDTF">2023-02-16T11:36:35Z</dcterms:modified>
</cp:coreProperties>
</file>